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0225"/>
  <workbookPr/>
  <bookViews>
    <workbookView xWindow="900" yWindow="0" windowWidth="33560" windowHeight="20540" activeTab="0"/>
  </bookViews>
  <sheets>
    <sheet name="Income Statement" sheetId="7" r:id="rId1"/>
    <sheet name="Cash Flow 2015" sheetId="1" state="hidden" r:id="rId2"/>
    <sheet name="Cash Flow Statement" sheetId="9" r:id="rId3"/>
    <sheet name="BALANCE SHEET" sheetId="13" r:id="rId4"/>
  </sheets>
  <externalReferences>
    <externalReference r:id="rId7"/>
  </externalReferences>
  <definedNames>
    <definedName name="FiscalYear" localSheetId="3">'[1]Cash Flow 2015'!$Q$1</definedName>
    <definedName name="FiscalYear">'Cash Flow 2015'!$Q$1</definedName>
    <definedName name="_xlnm.Print_Area" localSheetId="2">'Cash Flow Statement'!$A$1:$O$41</definedName>
    <definedName name="_xlnm.Print_Area" localSheetId="0">'Income Statement'!$A$1:$O$51</definedName>
    <definedName name="_xlnm.Print_Titles" localSheetId="1">'Cash Flow 2015'!$6:$6</definedName>
  </definedNames>
  <calcPr calcId="140001"/>
  <extLst/>
</workbook>
</file>

<file path=xl/comments2.xml><?xml version="1.0" encoding="utf-8"?>
<comments xmlns="http://schemas.openxmlformats.org/spreadsheetml/2006/main">
  <authors>
    <author>   </author>
    <author>jleblanc</author>
  </authors>
  <commentList>
    <comment ref="S1" authorId="0">
      <text>
        <r>
          <rPr>
            <b/>
            <sz val="9"/>
            <rFont val="Geneva"/>
            <family val="2"/>
          </rPr>
          <t>When you change the fiscal year start date, the headings in row 6 update automatically.</t>
        </r>
      </text>
    </comment>
    <comment ref="T9" authorId="0">
      <text>
        <r>
          <rPr>
            <b/>
            <sz val="9"/>
            <rFont val="Geneva"/>
            <family val="2"/>
          </rPr>
          <t>The Cash Summary table populates automatically using the data that you add in the Cash Receipts and Cash Paid Out tables below.
The Monthly Average and Overview columns in all tables are calculated automatically.</t>
        </r>
      </text>
    </comment>
    <comment ref="Q20" authorId="1">
      <text>
        <r>
          <rPr>
            <b/>
            <sz val="9"/>
            <rFont val="Geneva"/>
            <family val="2"/>
          </rPr>
          <t>The small charts you see in the Overview column of each table update automatically to show trends in your data at-a-glance for the full year.
These charts are called Sparklines. When you click into any cell containing a Sparkline, you see a Sparklines tab on the Ribbon where you can customize many aspects of these flexible little charts.</t>
        </r>
      </text>
    </comment>
    <comment ref="T20" authorId="0">
      <text>
        <r>
          <rPr>
            <b/>
            <sz val="9"/>
            <rFont val="Geneva"/>
            <family val="2"/>
          </rPr>
          <t>Add or edit data as needed. To add a row to any of the tables on this sheet, click into the last cell (column P) in the row above the total row and then press the Tab key.</t>
        </r>
      </text>
    </comment>
  </commentList>
</comments>
</file>

<file path=xl/sharedStrings.xml><?xml version="1.0" encoding="utf-8"?>
<sst xmlns="http://schemas.openxmlformats.org/spreadsheetml/2006/main" count="166" uniqueCount="126">
  <si>
    <t>Twelve-Month Cash Flow</t>
  </si>
  <si>
    <t>Overview</t>
  </si>
  <si>
    <t>Supplies (office &amp; oper.)</t>
  </si>
  <si>
    <t>Repairs &amp; maintenance</t>
  </si>
  <si>
    <t>Advertising</t>
  </si>
  <si>
    <t>Rent</t>
  </si>
  <si>
    <t>Utilities</t>
  </si>
  <si>
    <t>Other (specify)</t>
  </si>
  <si>
    <t>Loan principal payment</t>
  </si>
  <si>
    <t>Capital purchase (specify)</t>
  </si>
  <si>
    <t>Other startup costs</t>
  </si>
  <si>
    <t>Reserve and/or Escrow</t>
  </si>
  <si>
    <t>Owners' Withdrawal</t>
  </si>
  <si>
    <t>Sales Volume (dollars)</t>
  </si>
  <si>
    <t>Accounts Receivable</t>
  </si>
  <si>
    <t>Bad Debt (end of month)</t>
  </si>
  <si>
    <t>Inventory on hand (eom)</t>
  </si>
  <si>
    <t>Accounts Payable (eom)</t>
  </si>
  <si>
    <t>Depreciation</t>
  </si>
  <si>
    <t>Beginning</t>
  </si>
  <si>
    <t>Cash Receipts</t>
  </si>
  <si>
    <t>Cash Summary</t>
  </si>
  <si>
    <t>Cash Paid Out</t>
  </si>
  <si>
    <t>Total Cash Paid Out</t>
  </si>
  <si>
    <t>Total Cash Receipts</t>
  </si>
  <si>
    <t>Essential Operating Data (non cash flow information)</t>
  </si>
  <si>
    <t>[Phone], [E-mail], [Web]</t>
  </si>
  <si>
    <t>Fiscal Year
Begins:</t>
  </si>
  <si>
    <t>Monthly
Average</t>
  </si>
  <si>
    <r>
      <t>Cash on Hand</t>
    </r>
    <r>
      <rPr>
        <sz val="12"/>
        <color theme="1"/>
        <rFont val="Franklin Gothic Book"/>
        <family val="2"/>
      </rPr>
      <t xml:space="preserve"> </t>
    </r>
    <r>
      <rPr>
        <sz val="10"/>
        <color indexed="8"/>
        <rFont val="Franklin Gothic Book"/>
        <family val="2"/>
      </rPr>
      <t>(beginning of month)</t>
    </r>
  </si>
  <si>
    <r>
      <t>Cash Position</t>
    </r>
    <r>
      <rPr>
        <b/>
        <sz val="10"/>
        <color indexed="8"/>
        <rFont val="Franklin Gothic Medium"/>
        <family val="2"/>
      </rPr>
      <t xml:space="preserve"> </t>
    </r>
    <r>
      <rPr>
        <sz val="10"/>
        <color indexed="8"/>
        <rFont val="Franklin Gothic Medium"/>
        <family val="2"/>
      </rPr>
      <t>(end of month)</t>
    </r>
  </si>
  <si>
    <r>
      <t>Cash Available</t>
    </r>
    <r>
      <rPr>
        <sz val="12"/>
        <color indexed="8"/>
        <rFont val="Franklin Gothic Medium"/>
        <family val="2"/>
      </rPr>
      <t xml:space="preserve"> </t>
    </r>
    <r>
      <rPr>
        <sz val="10"/>
        <color indexed="8"/>
        <rFont val="Franklin Gothic Medium"/>
        <family val="2"/>
      </rPr>
      <t xml:space="preserve">(on hand + receipts, before cash out) </t>
    </r>
  </si>
  <si>
    <t>CLOSET CASE FILES</t>
  </si>
  <si>
    <t>8020 St Denis, Montreal QC, H2R 2G1</t>
  </si>
  <si>
    <t>Sales</t>
  </si>
  <si>
    <t>Personal Investment</t>
  </si>
  <si>
    <t>Loan/Grants</t>
  </si>
  <si>
    <t>Purchases</t>
  </si>
  <si>
    <t>Salaries</t>
  </si>
  <si>
    <t>Contract/Freelance labour</t>
  </si>
  <si>
    <t>Phone/Internet</t>
  </si>
  <si>
    <t>Car Expense</t>
  </si>
  <si>
    <t>Legal, Accounting &amp; Professional</t>
  </si>
  <si>
    <t>Insurance</t>
  </si>
  <si>
    <t>Inventory</t>
  </si>
  <si>
    <t>Leasehold Improvements</t>
  </si>
  <si>
    <t>TOTAL</t>
  </si>
  <si>
    <t>Cost of Goods Sold</t>
  </si>
  <si>
    <t>Advertising &amp; Promotion</t>
  </si>
  <si>
    <t>Supplies (office &amp; operational)</t>
  </si>
  <si>
    <t>Webhosting</t>
  </si>
  <si>
    <t>Bank fees</t>
  </si>
  <si>
    <t>Paypal &amp; Web Processing Fees</t>
  </si>
  <si>
    <t>Consultants (Web, Graphic, SEO)</t>
  </si>
  <si>
    <t>Expenses</t>
  </si>
  <si>
    <t xml:space="preserve">Insurance </t>
  </si>
  <si>
    <t>Jan</t>
  </si>
  <si>
    <t>Feb</t>
  </si>
  <si>
    <t>March</t>
  </si>
  <si>
    <t>April</t>
  </si>
  <si>
    <t>May</t>
  </si>
  <si>
    <t>June</t>
  </si>
  <si>
    <t>July</t>
  </si>
  <si>
    <t>August</t>
  </si>
  <si>
    <t>Sept</t>
  </si>
  <si>
    <t>Oct</t>
  </si>
  <si>
    <t>Nov</t>
  </si>
  <si>
    <t>Dec</t>
  </si>
  <si>
    <t>Assets</t>
  </si>
  <si>
    <t>Cash</t>
  </si>
  <si>
    <t>Current assets</t>
  </si>
  <si>
    <t>Liabilities</t>
  </si>
  <si>
    <t>Current Liabilities</t>
  </si>
  <si>
    <t>Total Liabilities</t>
  </si>
  <si>
    <t>Equity</t>
  </si>
  <si>
    <t>Total Equity</t>
  </si>
  <si>
    <t>Owner's Equity</t>
  </si>
  <si>
    <t>Purchases &amp; Import Charges</t>
  </si>
  <si>
    <t>Closing Inventory</t>
  </si>
  <si>
    <t xml:space="preserve">Revenue </t>
  </si>
  <si>
    <t>Salaries &amp; Benefits</t>
  </si>
  <si>
    <t>Interest on Small Business Loan</t>
  </si>
  <si>
    <t>Opening Cash</t>
  </si>
  <si>
    <t>Closing Cash</t>
  </si>
  <si>
    <t>Small Business Loan</t>
  </si>
  <si>
    <t>Repayment of Small Business Loan</t>
  </si>
  <si>
    <t>TOTAL INFLOWS</t>
  </si>
  <si>
    <t>Inflows</t>
  </si>
  <si>
    <t>Outflows</t>
  </si>
  <si>
    <t>TOTAL OUTFLOWS</t>
  </si>
  <si>
    <t>Total Current Assets</t>
  </si>
  <si>
    <t>GROSS PROFIT</t>
  </si>
  <si>
    <t>Total Expenses</t>
  </si>
  <si>
    <t>Net Income Before Taxes</t>
  </si>
  <si>
    <t>Projected Income Statement for the Year Ended December 31, 2016</t>
  </si>
  <si>
    <t>Total Assets</t>
  </si>
  <si>
    <t>Income Taxes Payable</t>
  </si>
  <si>
    <t>Total Current Liabilities</t>
  </si>
  <si>
    <t>Total Liabilities &amp; Equity</t>
  </si>
  <si>
    <t>Total Long Term Debt</t>
  </si>
  <si>
    <t>Owner Investment</t>
  </si>
  <si>
    <t>Furniture &amp; Fixtures</t>
  </si>
  <si>
    <t>Computer Equipment</t>
  </si>
  <si>
    <t>Fixed assets</t>
  </si>
  <si>
    <t>Current Portion of Small Business Loan</t>
  </si>
  <si>
    <t>Total Fixed Assets (Net)</t>
  </si>
  <si>
    <t>Income Taxes</t>
  </si>
  <si>
    <t>Projected Balance Sheet As At December 31</t>
  </si>
  <si>
    <t>Projected Statement of Cash Flow for the Year Ended December 31, 2016</t>
  </si>
  <si>
    <t>NET INCOME</t>
  </si>
  <si>
    <t>TOTAL REVENUE</t>
  </si>
  <si>
    <t>Sales Item #1</t>
  </si>
  <si>
    <t>Sales Item #2</t>
  </si>
  <si>
    <t>Sales Item #3</t>
  </si>
  <si>
    <t>Other Income</t>
  </si>
  <si>
    <t>Opening Inventory (cost of stock)</t>
  </si>
  <si>
    <t>Total Goods Available (opening inventory + new purchases)</t>
  </si>
  <si>
    <t>Purchases &amp; Import Charges (cost of new stock acquired)</t>
  </si>
  <si>
    <t>Salaries &amp; Benefits (NOT owner's draw)</t>
  </si>
  <si>
    <t>Consultants (Web, Graphic, etc.)</t>
  </si>
  <si>
    <t>BUSINESS NAME</t>
  </si>
  <si>
    <t>Cost of Goods Sold (Actual Cost of Sales Items sold)</t>
  </si>
  <si>
    <t>**calculate by adding up inventory sales and multiplying by cost of goods</t>
  </si>
  <si>
    <t xml:space="preserve">Owner's Draw </t>
  </si>
  <si>
    <t>Income Taxes (25% in this example)</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</si>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</sst>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mmmm"/>
    <numFmt numFmtId="165" formatCode="#,##0_);[Red]\(#,##0\)"/>
    <numFmt numFmtId="177" formatCode="#,##0"/>
    <numFmt numFmtId="178" formatCode="#,##0;[Red]\-#,##0"/>
  </numFmts>
  <fonts count="34">
    <font>
      <sz val="12"/>
      <color theme="1"/>
      <name val="Franklin Gothic Book"/>
      <family val="2"/>
    </font>
    <font>
      <sz val="10"/>
      <name val="Arial"/>
      <family val="2"/>
    </font>
    <font>
      <sz val="11"/>
      <color indexed="8"/>
      <name val="Franklin Gothic Book"/>
      <family val="2"/>
    </font>
    <font>
      <sz val="12"/>
      <color indexed="8"/>
      <name val="Franklin Gothic Book"/>
      <family val="2"/>
    </font>
    <font>
      <sz val="10"/>
      <color indexed="8"/>
      <name val="Franklin Gothic Book"/>
      <family val="2"/>
    </font>
    <font>
      <b/>
      <sz val="12"/>
      <color indexed="8"/>
      <name val="Franklin Gothic Book"/>
      <family val="2"/>
    </font>
    <font>
      <b/>
      <sz val="12"/>
      <color indexed="8"/>
      <name val="Franklin Gothic Medium"/>
      <family val="2"/>
    </font>
    <font>
      <sz val="12"/>
      <color indexed="8"/>
      <name val="Franklin Gothic Medium"/>
      <family val="2"/>
    </font>
    <font>
      <b/>
      <sz val="12"/>
      <color indexed="9"/>
      <name val="Franklin Gothic Book"/>
      <family val="2"/>
    </font>
    <font>
      <b/>
      <sz val="22"/>
      <color indexed="63"/>
      <name val="Franklin Gothic Medium"/>
      <family val="2"/>
    </font>
    <font>
      <sz val="10"/>
      <color indexed="8"/>
      <name val="Franklin Gothic Medium"/>
      <family val="2"/>
    </font>
    <font>
      <b/>
      <sz val="10"/>
      <color indexed="8"/>
      <name val="Franklin Gothic Medium"/>
      <family val="2"/>
    </font>
    <font>
      <b/>
      <sz val="9"/>
      <name val="Geneva"/>
      <family val="2"/>
    </font>
    <font>
      <b/>
      <sz val="12"/>
      <color indexed="23"/>
      <name val="Franklin Gothic Book"/>
      <family val="2"/>
    </font>
    <font>
      <b/>
      <sz val="11"/>
      <color indexed="63"/>
      <name val="Franklin Gothic Book"/>
      <family val="2"/>
    </font>
    <font>
      <b/>
      <sz val="11"/>
      <color indexed="8"/>
      <name val="Franklin Gothic Book"/>
      <family val="2"/>
    </font>
    <font>
      <sz val="8"/>
      <name val="Franklin Gothic Book"/>
      <family val="2"/>
    </font>
    <font>
      <sz val="12"/>
      <name val="Franklin Gothic Book"/>
      <family val="2"/>
    </font>
    <font>
      <b/>
      <u val="single"/>
      <sz val="14"/>
      <color indexed="63"/>
      <name val="Franklin Gothic Book"/>
      <family val="2"/>
    </font>
    <font>
      <b/>
      <sz val="12"/>
      <name val="Franklin Gothic Book"/>
      <family val="2"/>
    </font>
    <font>
      <sz val="11"/>
      <name val="Franklin Gothic Book"/>
      <family val="2"/>
    </font>
    <font>
      <b/>
      <sz val="11"/>
      <color indexed="63"/>
      <name val="Franklin Gothic Medium"/>
      <family val="2"/>
    </font>
    <font>
      <b/>
      <sz val="11"/>
      <name val="Franklin Gothic Book"/>
      <family val="2"/>
    </font>
    <font>
      <b/>
      <sz val="12"/>
      <name val="Franklin Gothic Medium"/>
      <family val="2"/>
    </font>
    <font>
      <sz val="11"/>
      <color indexed="63"/>
      <name val="Franklin Gothic Book"/>
      <family val="2"/>
    </font>
    <font>
      <sz val="12"/>
      <color theme="0"/>
      <name val="Franklin Gothic Book"/>
      <family val="2"/>
    </font>
    <font>
      <sz val="12"/>
      <color rgb="FF006100"/>
      <name val="Franklin Gothic Book"/>
      <family val="2"/>
    </font>
    <font>
      <b/>
      <sz val="12"/>
      <color theme="1" tint="0.24995000660419464"/>
      <name val="Franklin Gothic Book"/>
      <family val="2"/>
    </font>
    <font>
      <b/>
      <sz val="14"/>
      <color theme="1" tint="0.24995000660419464"/>
      <name val="Franklin Gothic Book"/>
      <family val="2"/>
    </font>
    <font>
      <b/>
      <sz val="22"/>
      <color theme="1" tint="0.24995000660419464"/>
      <name val="Franklin Gothic Medium"/>
      <family val="2"/>
    </font>
    <font>
      <b/>
      <sz val="12"/>
      <color theme="1"/>
      <name val="Franklin Gothic Book"/>
      <family val="2"/>
      <scheme val="minor"/>
    </font>
    <font>
      <u val="single"/>
      <sz val="12"/>
      <color theme="10"/>
      <name val="Franklin Gothic Book"/>
      <family val="2"/>
    </font>
    <font>
      <u val="single"/>
      <sz val="12"/>
      <color theme="11"/>
      <name val="Franklin Gothic Book"/>
      <family val="2"/>
    </font>
    <font>
      <b/>
      <sz val="8"/>
      <name val="Franklin Gothic Book"/>
      <family val="2"/>
    </font>
  </fonts>
  <fills count="9">
    <fill>
      <patternFill/>
    </fill>
    <fill>
      <patternFill patternType="gray125"/>
    </fill>
    <fill>
      <patternFill patternType="solid">
        <fgColor theme="4"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s>
  <borders count="8">
    <border>
      <left/>
      <right/>
      <top/>
      <bottom/>
      <diagonal/>
    </border>
    <border>
      <left/>
      <right/>
      <top/>
      <bottom style="thick">
        <color theme="4"/>
      </bottom>
    </border>
    <border>
      <left/>
      <right/>
      <top/>
      <bottom style="medium">
        <color theme="4" tint="-0.24993999302387238"/>
      </bottom>
    </border>
    <border>
      <left/>
      <right/>
      <top style="thin">
        <color theme="4"/>
      </top>
      <bottom style="double">
        <color theme="4"/>
      </bottom>
    </border>
    <border>
      <left/>
      <right/>
      <top style="thin"/>
      <bottom style="thin"/>
    </border>
    <border>
      <left/>
      <right/>
      <top/>
      <bottom style="thin"/>
    </border>
    <border>
      <left/>
      <right/>
      <top style="thin"/>
      <bottom style="double"/>
    </border>
    <border>
      <left/>
      <right/>
      <top style="thin"/>
      <bottom style="double">
        <color theme="4"/>
      </bottom>
    </border>
  </borders>
  <cellStyleXfs count="2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 applyNumberFormat="0" applyProtection="0">
      <alignment horizontal="right"/>
    </xf>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42">
    <xf numFmtId="0" fontId="0" fillId="0" borderId="0" xfId="0"/>
    <xf numFmtId="3"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3" fillId="0" borderId="0" xfId="0" applyFont="1" applyFill="1" applyBorder="1"/>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6" fillId="0" borderId="0" xfId="0" applyFont="1" applyFill="1" applyBorder="1" applyAlignment="1">
      <alignment horizontal="right"/>
    </xf>
    <xf numFmtId="17"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38" fontId="3" fillId="0" borderId="0" xfId="0" applyNumberFormat="1" applyFont="1" applyFill="1" applyBorder="1" applyAlignment="1">
      <alignment vertical="center"/>
    </xf>
    <xf numFmtId="0" fontId="28" fillId="0" borderId="2" xfId="24"/>
    <xf numFmtId="0" fontId="28" fillId="0" borderId="2" xfId="24" applyFill="1"/>
    <xf numFmtId="0" fontId="25" fillId="2" borderId="0" xfId="20" applyBorder="1" applyAlignment="1">
      <alignment horizontal="left" vertical="center"/>
    </xf>
    <xf numFmtId="0" fontId="25" fillId="2" borderId="0" xfId="20" applyBorder="1"/>
    <xf numFmtId="0" fontId="25" fillId="2" borderId="0" xfId="20" applyBorder="1" applyAlignment="1">
      <alignment horizontal="right"/>
    </xf>
    <xf numFmtId="17" fontId="25" fillId="2" borderId="0" xfId="20" applyNumberFormat="1" applyBorder="1" applyAlignment="1">
      <alignment horizontal="center"/>
    </xf>
    <xf numFmtId="0" fontId="25" fillId="2" borderId="0" xfId="20" applyBorder="1" applyAlignment="1">
      <alignment vertical="center"/>
    </xf>
    <xf numFmtId="17" fontId="28" fillId="0" borderId="2" xfId="24" applyNumberFormat="1" applyFill="1" applyAlignment="1">
      <alignment horizontal="center" vertical="center"/>
    </xf>
    <xf numFmtId="0" fontId="29" fillId="0" borderId="2" xfId="25" applyFill="1" applyAlignment="1">
      <alignment/>
    </xf>
    <xf numFmtId="0" fontId="29" fillId="0" borderId="2" xfId="25" applyFill="1"/>
    <xf numFmtId="0" fontId="29" fillId="0" borderId="2" xfId="25"/>
    <xf numFmtId="0" fontId="28" fillId="0" borderId="2" xfId="24" applyFill="1" applyAlignment="1">
      <alignment horizontal="right" vertical="center" wrapText="1"/>
    </xf>
    <xf numFmtId="0" fontId="27" fillId="5" borderId="1" xfId="23" applyAlignment="1">
      <alignment horizontal="right"/>
    </xf>
    <xf numFmtId="17" fontId="27" fillId="5" borderId="1" xfId="23" applyNumberFormat="1" applyAlignment="1">
      <alignment horizontal="right"/>
    </xf>
    <xf numFmtId="164" fontId="27" fillId="5" borderId="1" xfId="23" applyNumberFormat="1" applyAlignment="1">
      <alignment horizontal="right" wrapText="1"/>
    </xf>
    <xf numFmtId="164" fontId="27" fillId="5" borderId="1" xfId="23" applyNumberFormat="1" applyAlignment="1">
      <alignment horizontal="center"/>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8" fillId="2" borderId="0" xfId="20" applyFont="1" applyBorder="1" applyAlignment="1">
      <alignment horizontal="left" vertical="center"/>
    </xf>
    <xf numFmtId="165" fontId="0" fillId="0" borderId="0" xfId="0" applyNumberFormat="1" applyFont="1" applyFill="1" applyBorder="1" applyAlignment="1">
      <alignment vertical="center"/>
    </xf>
    <xf numFmtId="0" fontId="3" fillId="0" borderId="0" xfId="0" applyFont="1" applyFill="1" applyBorder="1" applyAlignment="1">
      <alignment horizontal="left"/>
    </xf>
    <xf numFmtId="0" fontId="0" fillId="6" borderId="0" xfId="0" applyFont="1" applyFill="1" applyBorder="1" applyAlignment="1">
      <alignment vertical="center" wrapText="1"/>
    </xf>
    <xf numFmtId="0" fontId="0" fillId="0" borderId="0" xfId="0" applyFill="1"/>
    <xf numFmtId="0" fontId="5" fillId="0" borderId="0" xfId="0" applyFont="1"/>
    <xf numFmtId="0" fontId="0" fillId="0" borderId="0" xfId="0" applyBorder="1"/>
    <xf numFmtId="43" fontId="0" fillId="0" borderId="0" xfId="18" applyFont="1"/>
    <xf numFmtId="9" fontId="0" fillId="0" borderId="0" xfId="0" applyNumberFormat="1"/>
    <xf numFmtId="49" fontId="27" fillId="5" borderId="1" xfId="23" applyNumberFormat="1" applyAlignment="1">
      <alignment horizontal="right"/>
    </xf>
    <xf numFmtId="0" fontId="0" fillId="6" borderId="0" xfId="0" applyFill="1" applyBorder="1" applyAlignment="1">
      <alignment vertical="center" wrapText="1"/>
    </xf>
    <xf numFmtId="0" fontId="0" fillId="0" borderId="0" xfId="0" applyFill="1" applyBorder="1" applyAlignment="1">
      <alignment vertical="center" wrapText="1"/>
    </xf>
    <xf numFmtId="0" fontId="9" fillId="0" borderId="2" xfId="25" applyFont="1" applyFill="1" applyAlignment="1">
      <alignment/>
    </xf>
    <xf numFmtId="0" fontId="28" fillId="0" borderId="0" xfId="24" applyBorder="1"/>
    <xf numFmtId="0" fontId="18" fillId="0" borderId="0" xfId="24" applyFont="1" applyBorder="1"/>
    <xf numFmtId="0" fontId="19" fillId="0" borderId="0" xfId="0" applyFont="1" applyBorder="1" applyAlignment="1">
      <alignment vertical="center" wrapText="1"/>
    </xf>
    <xf numFmtId="3" fontId="0" fillId="0" borderId="0" xfId="0" applyNumberFormat="1"/>
    <xf numFmtId="38"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17" fillId="0" borderId="0" xfId="0" applyFont="1" applyFill="1" applyBorder="1"/>
    <xf numFmtId="0" fontId="3" fillId="0" borderId="0" xfId="0" applyFont="1"/>
    <xf numFmtId="3" fontId="19" fillId="0" borderId="4" xfId="0" applyNumberFormat="1"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xf numFmtId="3" fontId="17" fillId="0" borderId="0" xfId="0" applyNumberFormat="1" applyFont="1" applyFill="1" applyBorder="1"/>
    <xf numFmtId="3" fontId="17" fillId="0" borderId="0" xfId="22" applyNumberFormat="1" applyFont="1" applyFill="1" applyBorder="1"/>
    <xf numFmtId="0" fontId="2" fillId="0" borderId="0" xfId="0" applyFont="1" applyFill="1" applyBorder="1" applyAlignment="1">
      <alignment vertical="center" wrapText="1"/>
    </xf>
    <xf numFmtId="0" fontId="17" fillId="0" borderId="0" xfId="0" applyFont="1" applyFill="1" applyBorder="1" applyAlignment="1">
      <alignment vertical="center" wrapText="1"/>
    </xf>
    <xf numFmtId="3" fontId="2" fillId="0" borderId="0" xfId="0" applyNumberFormat="1" applyFont="1" applyFill="1" applyBorder="1" applyAlignment="1">
      <alignment vertical="center" wrapText="1"/>
    </xf>
    <xf numFmtId="3" fontId="2" fillId="6" borderId="0" xfId="0" applyNumberFormat="1" applyFont="1" applyFill="1" applyBorder="1" applyAlignment="1">
      <alignment vertical="center" wrapText="1"/>
    </xf>
    <xf numFmtId="0" fontId="2" fillId="6" borderId="0" xfId="0" applyFont="1" applyFill="1"/>
    <xf numFmtId="0" fontId="14" fillId="0" borderId="0" xfId="24" applyFont="1" applyBorder="1"/>
    <xf numFmtId="0" fontId="21" fillId="0" borderId="0" xfId="25" applyFont="1" applyBorder="1"/>
    <xf numFmtId="0" fontId="13" fillId="0" borderId="0" xfId="0" applyFont="1" applyBorder="1" applyAlignment="1">
      <alignment vertical="center" wrapText="1"/>
    </xf>
    <xf numFmtId="3" fontId="2" fillId="6" borderId="0" xfId="0" applyNumberFormat="1" applyFont="1" applyFill="1" applyBorder="1" applyAlignment="1">
      <alignment vertical="center"/>
    </xf>
    <xf numFmtId="3" fontId="20" fillId="0" borderId="0" xfId="0" applyNumberFormat="1" applyFont="1" applyFill="1" applyBorder="1" applyAlignment="1">
      <alignment vertical="center"/>
    </xf>
    <xf numFmtId="0" fontId="19" fillId="0" borderId="0" xfId="0" applyFont="1" applyFill="1" applyBorder="1" applyAlignment="1">
      <alignment vertical="center" wrapText="1"/>
    </xf>
    <xf numFmtId="0" fontId="23" fillId="0" borderId="0" xfId="0" applyFont="1" applyFill="1" applyBorder="1" applyAlignment="1">
      <alignment vertical="center" wrapText="1"/>
    </xf>
    <xf numFmtId="0" fontId="17" fillId="6" borderId="0" xfId="0" applyFont="1" applyFill="1" applyBorder="1" applyAlignment="1">
      <alignment vertical="center" wrapText="1"/>
    </xf>
    <xf numFmtId="3" fontId="2" fillId="0" borderId="0" xfId="0" applyNumberFormat="1" applyFont="1" applyFill="1" applyBorder="1"/>
    <xf numFmtId="3" fontId="2" fillId="6" borderId="4" xfId="0" applyNumberFormat="1" applyFont="1" applyFill="1" applyBorder="1" applyAlignment="1">
      <alignment vertical="center" wrapText="1"/>
    </xf>
    <xf numFmtId="3" fontId="2" fillId="0" borderId="0" xfId="0" applyNumberFormat="1" applyFont="1" applyBorder="1"/>
    <xf numFmtId="3" fontId="22" fillId="6" borderId="4" xfId="0" applyNumberFormat="1" applyFont="1" applyFill="1" applyBorder="1" applyAlignment="1">
      <alignment vertical="center" wrapText="1"/>
    </xf>
    <xf numFmtId="0" fontId="19" fillId="0" borderId="4" xfId="0" applyFont="1" applyBorder="1" applyAlignment="1">
      <alignment vertical="center" wrapText="1"/>
    </xf>
    <xf numFmtId="3" fontId="17" fillId="0" borderId="5" xfId="0" applyNumberFormat="1" applyFont="1" applyFill="1" applyBorder="1"/>
    <xf numFmtId="0" fontId="19" fillId="5" borderId="1" xfId="23" applyFont="1" applyAlignment="1">
      <alignment horizontal="right"/>
    </xf>
    <xf numFmtId="17" fontId="19" fillId="5" borderId="1" xfId="23" applyNumberFormat="1" applyFont="1" applyAlignment="1">
      <alignment horizontal="right"/>
    </xf>
    <xf numFmtId="0" fontId="17" fillId="0" borderId="0" xfId="0" applyFont="1"/>
    <xf numFmtId="38" fontId="19" fillId="6" borderId="4" xfId="0" applyNumberFormat="1" applyFont="1" applyFill="1" applyBorder="1" applyAlignment="1">
      <alignment vertical="center"/>
    </xf>
    <xf numFmtId="0" fontId="19" fillId="0" borderId="1" xfId="23" applyFont="1" applyFill="1" applyAlignment="1">
      <alignment horizontal="right"/>
    </xf>
    <xf numFmtId="17" fontId="19" fillId="0" borderId="1" xfId="23" applyNumberFormat="1" applyFont="1" applyFill="1" applyAlignment="1">
      <alignment horizontal="right"/>
    </xf>
    <xf numFmtId="0" fontId="17" fillId="0" borderId="0" xfId="0" applyFont="1" applyFill="1"/>
    <xf numFmtId="3" fontId="17" fillId="0" borderId="0" xfId="0" applyNumberFormat="1" applyFont="1" applyFill="1"/>
    <xf numFmtId="3" fontId="17" fillId="0" borderId="0" xfId="0" applyNumberFormat="1" applyFont="1" applyFill="1" applyBorder="1" applyAlignment="1">
      <alignment vertical="center" wrapText="1"/>
    </xf>
    <xf numFmtId="3" fontId="17" fillId="0" borderId="4" xfId="0" applyNumberFormat="1" applyFont="1" applyFill="1" applyBorder="1"/>
    <xf numFmtId="3" fontId="17" fillId="0" borderId="4" xfId="0" applyNumberFormat="1" applyFont="1" applyFill="1" applyBorder="1"/>
    <xf numFmtId="3" fontId="17" fillId="0" borderId="4" xfId="22" applyNumberFormat="1" applyFont="1" applyFill="1" applyBorder="1"/>
    <xf numFmtId="3" fontId="0" fillId="0" borderId="0" xfId="0" applyNumberFormat="1" applyBorder="1"/>
    <xf numFmtId="3" fontId="24" fillId="0" borderId="0" xfId="24" applyNumberFormat="1" applyFont="1" applyFill="1" applyBorder="1" applyAlignment="1">
      <alignment/>
    </xf>
    <xf numFmtId="0" fontId="28" fillId="0" borderId="0" xfId="24" applyFill="1" applyBorder="1" applyAlignment="1">
      <alignment/>
    </xf>
    <xf numFmtId="3" fontId="0" fillId="0" borderId="4" xfId="0" applyNumberFormat="1" applyFont="1" applyFill="1" applyBorder="1" applyAlignment="1">
      <alignment vertical="center"/>
    </xf>
    <xf numFmtId="3" fontId="17" fillId="0" borderId="6" xfId="0" applyNumberFormat="1" applyFont="1" applyFill="1" applyBorder="1"/>
    <xf numFmtId="3" fontId="19" fillId="0" borderId="0" xfId="0" applyNumberFormat="1" applyFont="1" applyFill="1" applyBorder="1" applyAlignment="1">
      <alignment horizontal="right" vertical="center" wrapText="1"/>
    </xf>
    <xf numFmtId="0" fontId="17" fillId="0" borderId="0" xfId="0" applyFont="1"/>
    <xf numFmtId="3" fontId="17" fillId="0" borderId="0" xfId="0" applyNumberFormat="1" applyFont="1" applyFill="1" applyBorder="1"/>
    <xf numFmtId="0" fontId="28" fillId="0" borderId="2" xfId="24" applyFill="1"/>
    <xf numFmtId="0" fontId="30" fillId="0" borderId="3" xfId="26"/>
    <xf numFmtId="0" fontId="17" fillId="7" borderId="0" xfId="0" applyFont="1" applyFill="1" applyBorder="1" applyAlignment="1">
      <alignment vertical="center" wrapText="1"/>
    </xf>
    <xf numFmtId="0" fontId="19" fillId="6" borderId="4" xfId="0" applyFont="1" applyFill="1" applyBorder="1" applyAlignment="1">
      <alignment vertical="center" wrapText="1"/>
    </xf>
    <xf numFmtId="3" fontId="28" fillId="0" borderId="2" xfId="24" applyNumberFormat="1" applyFill="1" applyAlignment="1">
      <alignment vertical="center"/>
    </xf>
    <xf numFmtId="3" fontId="28" fillId="0" borderId="2" xfId="24" applyNumberFormat="1" applyFill="1" applyAlignment="1">
      <alignment horizontal="right"/>
    </xf>
    <xf numFmtId="3" fontId="28" fillId="0" borderId="2" xfId="24" applyNumberFormat="1" applyFill="1"/>
    <xf numFmtId="3" fontId="17" fillId="7" borderId="0" xfId="0" applyNumberFormat="1" applyFont="1" applyFill="1" applyBorder="1" applyAlignment="1">
      <alignment vertical="center"/>
    </xf>
    <xf numFmtId="3" fontId="17" fillId="7" borderId="0" xfId="24" applyNumberFormat="1" applyFont="1" applyFill="1" applyBorder="1"/>
    <xf numFmtId="3" fontId="17" fillId="7" borderId="0" xfId="0" applyNumberFormat="1" applyFont="1" applyFill="1" applyBorder="1"/>
    <xf numFmtId="3" fontId="17" fillId="0" borderId="4" xfId="0" applyNumberFormat="1" applyFont="1" applyFill="1" applyBorder="1" applyAlignment="1">
      <alignment vertical="center"/>
    </xf>
    <xf numFmtId="3" fontId="30" fillId="0" borderId="3" xfId="26" applyNumberFormat="1" applyFill="1"/>
    <xf numFmtId="0" fontId="30" fillId="0" borderId="7" xfId="26" applyFill="1" applyBorder="1" applyAlignment="1">
      <alignment vertical="center" wrapText="1"/>
    </xf>
    <xf numFmtId="3" fontId="30" fillId="0" borderId="7" xfId="26" applyNumberFormat="1" applyFill="1" applyBorder="1"/>
    <xf numFmtId="0" fontId="19" fillId="0" borderId="4" xfId="0" applyFont="1" applyFill="1" applyBorder="1" applyAlignment="1">
      <alignment vertical="center" wrapText="1"/>
    </xf>
    <xf numFmtId="0" fontId="28" fillId="6" borderId="2" xfId="24" applyFill="1"/>
    <xf numFmtId="0" fontId="15" fillId="6" borderId="4" xfId="0" applyFont="1" applyFill="1" applyBorder="1" applyAlignment="1">
      <alignment vertical="center" wrapText="1"/>
    </xf>
    <xf numFmtId="0" fontId="15" fillId="0" borderId="4" xfId="0" applyFont="1" applyFill="1" applyBorder="1" applyAlignment="1">
      <alignment vertical="center" wrapText="1"/>
    </xf>
    <xf numFmtId="3" fontId="2" fillId="0" borderId="4" xfId="0" applyNumberFormat="1" applyFont="1" applyFill="1" applyBorder="1" applyAlignment="1">
      <alignment vertical="center" wrapText="1"/>
    </xf>
    <xf numFmtId="0" fontId="30" fillId="0" borderId="7" xfId="26" applyBorder="1" applyAlignment="1">
      <alignment vertical="center" wrapText="1"/>
    </xf>
    <xf numFmtId="3" fontId="30" fillId="0" borderId="7" xfId="26" applyNumberFormat="1" applyBorder="1"/>
    <xf numFmtId="0" fontId="2" fillId="0" borderId="0" xfId="0" applyFont="1" applyBorder="1"/>
    <xf numFmtId="0" fontId="28" fillId="0" borderId="2" xfId="24" applyFill="1" applyAlignment="1">
      <alignment/>
    </xf>
    <xf numFmtId="3" fontId="28" fillId="0" borderId="2" xfId="24" applyNumberFormat="1" applyFill="1" applyAlignment="1">
      <alignment/>
    </xf>
    <xf numFmtId="3" fontId="22" fillId="0" borderId="4" xfId="0" applyNumberFormat="1" applyFont="1" applyBorder="1" applyAlignment="1">
      <alignment vertical="center" wrapText="1"/>
    </xf>
    <xf numFmtId="0" fontId="30" fillId="6" borderId="3" xfId="26" applyFill="1" applyAlignment="1">
      <alignment vertical="center" wrapText="1"/>
    </xf>
    <xf numFmtId="41" fontId="30" fillId="6" borderId="3" xfId="26" applyNumberFormat="1" applyFill="1" applyAlignment="1">
      <alignment vertical="center" wrapText="1"/>
    </xf>
    <xf numFmtId="3" fontId="17" fillId="0" borderId="0" xfId="0" applyNumberFormat="1" applyFont="1" applyFill="1" applyBorder="1"/>
    <xf numFmtId="0" fontId="17" fillId="0" borderId="0" xfId="0" applyFont="1" applyBorder="1" applyAlignment="1">
      <alignment vertical="center" wrapText="1"/>
    </xf>
    <xf numFmtId="0" fontId="17" fillId="8" borderId="0" xfId="0" applyFont="1" applyFill="1" applyBorder="1" applyAlignment="1">
      <alignment vertical="center" wrapText="1"/>
    </xf>
    <xf numFmtId="38" fontId="17" fillId="8" borderId="0" xfId="0" applyNumberFormat="1" applyFont="1" applyFill="1" applyBorder="1" applyAlignment="1">
      <alignment vertical="center"/>
    </xf>
    <xf numFmtId="3" fontId="17" fillId="8" borderId="0" xfId="0" applyNumberFormat="1" applyFont="1" applyFill="1" applyBorder="1" applyAlignment="1">
      <alignment vertical="center"/>
    </xf>
    <xf numFmtId="3" fontId="17" fillId="0" borderId="0" xfId="24" applyNumberFormat="1" applyFont="1" applyFill="1" applyBorder="1"/>
    <xf numFmtId="3" fontId="17" fillId="0" borderId="0" xfId="0" applyNumberFormat="1" applyFont="1" applyAlignment="1">
      <alignment vertical="center"/>
    </xf>
    <xf numFmtId="3" fontId="0" fillId="8" borderId="0" xfId="0" applyNumberFormat="1" applyFill="1"/>
    <xf numFmtId="3" fontId="0" fillId="8" borderId="0" xfId="0" applyNumberFormat="1" applyFill="1" applyBorder="1"/>
    <xf numFmtId="3" fontId="24" fillId="8" borderId="0" xfId="24" applyNumberFormat="1" applyFont="1" applyFill="1" applyBorder="1" applyAlignment="1">
      <alignment/>
    </xf>
    <xf numFmtId="0" fontId="3" fillId="0" borderId="0" xfId="0" applyFont="1" applyFill="1" applyBorder="1"/>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0" fillId="0" borderId="0" xfId="0" applyNumberFormat="1" applyFill="1" applyBorder="1"/>
    <xf numFmtId="3" fontId="2" fillId="0" borderId="0" xfId="0" applyNumberFormat="1" applyFont="1" applyFill="1"/>
    <xf numFmtId="3" fontId="17" fillId="0" borderId="0" xfId="0" applyNumberFormat="1" applyFont="1" applyFill="1" applyBorder="1"/>
    <xf numFmtId="0" fontId="8" fillId="2" borderId="0" xfId="20" applyFont="1" applyBorder="1" applyAlignment="1">
      <alignment horizontal="left" vertical="center"/>
    </xf>
    <xf numFmtId="0" fontId="28" fillId="0" borderId="2" xfId="24" applyFill="1"/>
    <xf numFmtId="3" fontId="19" fillId="0" borderId="0" xfId="0" applyNumberFormat="1" applyFont="1" applyFill="1" applyBorder="1" applyAlignment="1">
      <alignment horizontal="right" vertical="center" wrapText="1"/>
    </xf>
  </cellXfs>
  <cellStyles count="247">
    <cellStyle name="Normal" xfId="0"/>
    <cellStyle name="Percent" xfId="15"/>
    <cellStyle name="Currency" xfId="16"/>
    <cellStyle name="Currency [0]" xfId="17"/>
    <cellStyle name="Comma" xfId="18"/>
    <cellStyle name="Comma [0]" xfId="19"/>
    <cellStyle name="60% - Accent1" xfId="20"/>
    <cellStyle name="60% - Accent5" xfId="21"/>
    <cellStyle name="Good" xfId="22"/>
    <cellStyle name="Heading 2" xfId="23"/>
    <cellStyle name="Heading 3" xfId="24"/>
    <cellStyle name="Title" xfId="25"/>
    <cellStyle name="Total" xfId="26"/>
    <cellStyle name="Hyperlink" xfId="27"/>
    <cellStyle name="Followed Hyperlink" xfId="28"/>
    <cellStyle name="Hyperlink" xfId="29"/>
    <cellStyle name="Followed Hyperlink" xfId="30"/>
    <cellStyle name="Hyperlink" xfId="31"/>
    <cellStyle name="Followed Hyperlink"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Hyperlink" xfId="131"/>
    <cellStyle name="Followed Hyperlink"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s>
  <dxfs count="143">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color rgb="FFFF0000"/>
      </font>
      <border/>
    </dxf>
    <dxf>
      <font>
        <color rgb="FFFF0000"/>
      </font>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numFmt numFmtId="165" formatCode="#,##0_);[Red]\(#,##0\)"/>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8" formatCode="#,##0;[Red]\-#,##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numFmt numFmtId="165" formatCode="#,##0_);[Red]\(#,##0\)"/>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border>
        <left/>
        <right/>
        <top/>
        <bottom/>
      </border>
    </dxf>
    <dxf>
      <font>
        <b/>
        <i val="0"/>
        <u val="none"/>
        <strike val="0"/>
        <sz val="12"/>
        <name val="Franklin Gothic Book"/>
        <color theme="1"/>
        <condense val="0"/>
        <extend val="0"/>
      </font>
      <fill>
        <patternFill patternType="none"/>
      </fill>
      <alignment horizontal="general" vertical="center" textRotation="0" wrapText="1" shrinkToFit="1" readingOrder="0"/>
      <border>
        <left/>
        <right/>
        <top/>
        <bottom/>
      </border>
    </dxf>
    <dxf>
      <font>
        <b val="0"/>
        <i val="0"/>
        <u val="none"/>
        <strike val="0"/>
        <sz val="12"/>
        <name val="Franklin Gothic Book"/>
        <color theme="1"/>
        <condense val="0"/>
        <extend val="0"/>
      </font>
      <fill>
        <patternFill patternType="none"/>
      </fill>
      <alignment horizontal="general" vertical="center" textRotation="0" wrapText="1" shrinkToFit="1" readingOrder="0"/>
    </dxf>
    <dxf>
      <font>
        <b val="0"/>
        <i val="0"/>
        <u val="none"/>
        <strike val="0"/>
        <sz val="12"/>
        <name val="Franklin Gothic Book"/>
        <color theme="1"/>
        <condense val="0"/>
        <extend val="0"/>
      </font>
      <numFmt numFmtId="177" formatCode="#,##0"/>
      <fill>
        <patternFill patternType="none"/>
      </fill>
      <alignment horizontal="general" vertical="center" textRotation="0" wrapText="1" shrinkToFit="1" readingOrder="0"/>
    </dxf>
    <dxf>
      <font>
        <color rgb="FFFF0000"/>
      </font>
      <border/>
    </dxf>
    <dxf>
      <font>
        <color rgb="FFFF0000"/>
      </font>
      <border/>
    </dxf>
    <dxf>
      <font>
        <color rgb="FFFF0000"/>
      </font>
      <border/>
    </dxf>
    <dxf>
      <font>
        <color rgb="FFFF0000"/>
      </font>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4" tint="-0.24997000396251678"/>
      </font>
    </dxf>
    <dxf>
      <font>
        <b/>
        <color theme="4" tint="-0.24997000396251678"/>
      </font>
    </dxf>
    <dxf>
      <font>
        <b/>
        <color theme="4" tint="-0.24997000396251678"/>
      </font>
      <border>
        <top style="thin">
          <color theme="4"/>
        </top>
      </border>
    </dxf>
    <dxf>
      <font>
        <b/>
        <color theme="4" tint="-0.24997000396251678"/>
      </font>
      <border>
        <bottom style="thin">
          <color theme="4"/>
        </bottom>
      </border>
    </dxf>
    <dxf>
      <font>
        <color theme="1" tint="0.24995000660419464"/>
      </font>
      <border>
        <top style="thin">
          <color theme="4"/>
        </top>
        <bottom style="thin">
          <color theme="4"/>
        </bottom>
      </border>
    </dxf>
  </dxfs>
  <tableStyles count="1" defaultTableStyle="TableStyleMedium2" defaultPivotStyle="PivotStyleLight16">
    <tableStyle name="Cash Flow Table" pivot="0" count="7">
      <tableStyleElement type="wholeTable" dxfId="142"/>
      <tableStyleElement type="headerRow" dxfId="141"/>
      <tableStyleElement type="totalRow" dxfId="140"/>
      <tableStyleElement type="firstColumn" dxfId="139"/>
      <tableStyleElement type="lastColumn" dxfId="138"/>
      <tableStyleElement type="firstRowStripe" dxfId="137"/>
      <tableStyleElement type="firstColumnStripe" dxfId="1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20Income%20Track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up costs"/>
      <sheetName val="INCOME 2015"/>
      <sheetName val="INCOME 2016"/>
      <sheetName val="Cash Flow 2015"/>
      <sheetName val="CASH 2015"/>
      <sheetName val="CASH 2016"/>
      <sheetName val="BALANCE SHEET"/>
      <sheetName val="personal finances"/>
      <sheetName val="ASSUMPTIONS"/>
    </sheetNames>
    <sheetDataSet>
      <sheetData sheetId="0"/>
      <sheetData sheetId="1">
        <row r="43">
          <cell r="O43">
            <v>30</v>
          </cell>
        </row>
      </sheetData>
      <sheetData sheetId="2"/>
      <sheetData sheetId="3">
        <row r="1">
          <cell r="Q1">
            <v>41640</v>
          </cell>
        </row>
      </sheetData>
      <sheetData sheetId="4">
        <row r="16">
          <cell r="O16">
            <v>4000</v>
          </cell>
        </row>
        <row r="39">
          <cell r="G39">
            <v>900</v>
          </cell>
        </row>
      </sheetData>
      <sheetData sheetId="5"/>
      <sheetData sheetId="6"/>
      <sheetData sheetId="7"/>
      <sheetData sheetId="8"/>
    </sheetDataSet>
  </externalBook>
</externalLink>
</file>

<file path=xl/tables/table1.xml><?xml version="1.0" encoding="utf-8"?>
<table xmlns="http://schemas.openxmlformats.org/spreadsheetml/2006/main" id="1" name="Summary" displayName="Summary" ref="B9:Q11" headerRowCount="0" totalsRowShown="0" headerRowDxfId="131" dataDxfId="130">
  <tableColumns count="16">
    <tableColumn id="1" name="Column1" headerRowDxfId="129"/>
    <tableColumn id="2" name="Column2" dataDxfId="127" headerRowDxfId="128">
      <calculatedColumnFormula>(C8-'Cash Flow 2015'!$C$40)</calculatedColumnFormula>
    </tableColumn>
    <tableColumn id="3" name="Column3" dataDxfId="125" headerRowDxfId="126">
      <calculatedColumnFormula>(D8-'Cash Flow 2015'!$D$40)</calculatedColumnFormula>
    </tableColumn>
    <tableColumn id="4" name="Column4" dataDxfId="123" headerRowDxfId="124">
      <calculatedColumnFormula>(E8-'Cash Flow 2015'!$E$40)</calculatedColumnFormula>
    </tableColumn>
    <tableColumn id="5" name="Column5" dataDxfId="121" headerRowDxfId="122">
      <calculatedColumnFormula>(F8-'Cash Flow 2015'!$F$40)</calculatedColumnFormula>
    </tableColumn>
    <tableColumn id="6" name="Column6" dataDxfId="119" headerRowDxfId="120">
      <calculatedColumnFormula>(G8-'Cash Flow 2015'!$G$40)</calculatedColumnFormula>
    </tableColumn>
    <tableColumn id="7" name="Column7" dataDxfId="117" headerRowDxfId="118">
      <calculatedColumnFormula>(H8-'Cash Flow 2015'!$H$40)</calculatedColumnFormula>
    </tableColumn>
    <tableColumn id="8" name="Column8" dataDxfId="115" headerRowDxfId="116">
      <calculatedColumnFormula>(I8-'Cash Flow 2015'!$I$40)</calculatedColumnFormula>
    </tableColumn>
    <tableColumn id="9" name="Column9" dataDxfId="113" headerRowDxfId="114">
      <calculatedColumnFormula>(J8-'Cash Flow 2015'!$J$40)</calculatedColumnFormula>
    </tableColumn>
    <tableColumn id="10" name="Column10" dataDxfId="111" headerRowDxfId="112">
      <calculatedColumnFormula>(K8-'Cash Flow 2015'!$K$40)</calculatedColumnFormula>
    </tableColumn>
    <tableColumn id="11" name="Column11" dataDxfId="109" headerRowDxfId="110">
      <calculatedColumnFormula>(L8-'Cash Flow 2015'!$L$40)</calculatedColumnFormula>
    </tableColumn>
    <tableColumn id="12" name="Column12" dataDxfId="107" headerRowDxfId="108">
      <calculatedColumnFormula>(M8-'Cash Flow 2015'!$M$40)</calculatedColumnFormula>
    </tableColumn>
    <tableColumn id="13" name="Column13" dataDxfId="105" headerRowDxfId="106">
      <calculatedColumnFormula>(N8-'Cash Flow 2015'!$N$40)</calculatedColumnFormula>
    </tableColumn>
    <tableColumn id="14" name="Column14" dataDxfId="103" headerRowDxfId="104">
      <calculatedColumnFormula>(O8-'Cash Flow 2015'!$O$40)</calculatedColumnFormula>
    </tableColumn>
    <tableColumn id="15" name="Column15" dataDxfId="101" headerRowDxfId="102">
      <calculatedColumnFormula>IFERROR(AVERAGE('Cash Flow 2015'!$D9:$O9),"")</calculatedColumnFormula>
    </tableColumn>
    <tableColumn id="16" name="Column16" dataDxfId="99" headerRowDxfId="100"/>
  </tableColumns>
  <tableStyleInfo name="Cash Flow Table" showFirstColumn="0" showLastColumn="0" showRowStripes="1" showColumnStripes="0"/>
</table>
</file>

<file path=xl/tables/table2.xml><?xml version="1.0" encoding="utf-8"?>
<table xmlns="http://schemas.openxmlformats.org/spreadsheetml/2006/main" id="3" name="Receipts" displayName="Receipts" ref="B14:Q17" headerRowCount="0" totalsRowCount="1">
  <tableColumns count="16">
    <tableColumn id="1" name="Column1" totalsRowLabel="Total Cash Receipts" headerRowDxfId="98" totalsRowDxfId="97"/>
    <tableColumn id="2" name="Column2" totalsRowFunction="sum" headerRowDxfId="96" totalsRowDxfId="95"/>
    <tableColumn id="3" name="Column3" totalsRowFunction="sum" headerRowDxfId="94" totalsRowDxfId="93"/>
    <tableColumn id="4" name="Column4" totalsRowFunction="sum" headerRowDxfId="92" totalsRowDxfId="91"/>
    <tableColumn id="5" name="Column5" totalsRowFunction="sum" headerRowDxfId="90" totalsRowDxfId="89"/>
    <tableColumn id="6" name="Column6" totalsRowFunction="sum" headerRowDxfId="88" totalsRowDxfId="87"/>
    <tableColumn id="7" name="Column7" totalsRowFunction="sum" headerRowDxfId="86" totalsRowDxfId="85"/>
    <tableColumn id="8" name="Column8" totalsRowFunction="sum" headerRowDxfId="84" totalsRowDxfId="83"/>
    <tableColumn id="9" name="Column9" totalsRowFunction="sum" headerRowDxfId="82" totalsRowDxfId="81"/>
    <tableColumn id="10" name="Column10" totalsRowFunction="sum" headerRowDxfId="80" totalsRowDxfId="79"/>
    <tableColumn id="11" name="Column11" totalsRowFunction="sum" headerRowDxfId="78" totalsRowDxfId="77"/>
    <tableColumn id="12" name="Column12" totalsRowFunction="sum" headerRowDxfId="76" totalsRowDxfId="75"/>
    <tableColumn id="13" name="Column13" totalsRowFunction="sum" headerRowDxfId="74" totalsRowDxfId="73"/>
    <tableColumn id="14" name="Column14" totalsRowFunction="sum" headerRowDxfId="72" totalsRowDxfId="71"/>
    <tableColumn id="15" name="Column15" totalsRowFunction="custom" headerRowDxfId="70" totalsRowDxfId="69">
      <calculatedColumnFormula>IFERROR(AVERAGE('Cash Flow 2015'!$D14:$O14),"")</calculatedColumnFormula>
      <totalsRowFormula>IFERROR(AVERAGE(D17:O17),"")</totalsRowFormula>
    </tableColumn>
    <tableColumn id="16" name="Column16" headerRowDxfId="68" totalsRowDxfId="67"/>
  </tableColumns>
  <tableStyleInfo name="Cash Flow Table" showFirstColumn="0" showLastColumn="0" showRowStripes="1" showColumnStripes="0"/>
</table>
</file>

<file path=xl/tables/table3.xml><?xml version="1.0" encoding="utf-8"?>
<table xmlns="http://schemas.openxmlformats.org/spreadsheetml/2006/main" id="4" name="PaidOut" displayName="PaidOut" ref="B20:Q40" headerRowCount="0" totalsRowCount="1">
  <tableColumns count="16">
    <tableColumn id="1" name="Column1" totalsRowLabel="Total Cash Paid Out" headerRowDxfId="66" totalsRowDxfId="65"/>
    <tableColumn id="2" name="Column2" headerRowDxfId="64" totalsRowDxfId="63"/>
    <tableColumn id="3" name="Column3" totalsRowFunction="sum" headerRowDxfId="62" totalsRowDxfId="61"/>
    <tableColumn id="4" name="Column4" totalsRowFunction="sum" headerRowDxfId="60" totalsRowDxfId="59"/>
    <tableColumn id="5" name="Column5" totalsRowFunction="sum" headerRowDxfId="58" totalsRowDxfId="57"/>
    <tableColumn id="6" name="Column6" totalsRowFunction="sum" headerRowDxfId="56" totalsRowDxfId="55"/>
    <tableColumn id="7" name="Column7" totalsRowFunction="sum" headerRowDxfId="54" totalsRowDxfId="53"/>
    <tableColumn id="8" name="Column8" totalsRowFunction="sum" headerRowDxfId="52" totalsRowDxfId="51"/>
    <tableColumn id="9" name="Column9" totalsRowFunction="sum" headerRowDxfId="50" totalsRowDxfId="49"/>
    <tableColumn id="10" name="Column10" totalsRowFunction="sum" headerRowDxfId="48" totalsRowDxfId="47"/>
    <tableColumn id="11" name="Column11" totalsRowFunction="sum" headerRowDxfId="46" totalsRowDxfId="45"/>
    <tableColumn id="12" name="Column12" totalsRowFunction="sum" headerRowDxfId="44" totalsRowDxfId="43"/>
    <tableColumn id="13" name="Column13" totalsRowFunction="sum" headerRowDxfId="42" totalsRowDxfId="41"/>
    <tableColumn id="14" name="Column14" totalsRowFunction="sum" headerRowDxfId="40" totalsRowDxfId="39"/>
    <tableColumn id="15" name="Column15" dataDxfId="37" totalsRowFunction="custom" headerRowDxfId="38" totalsRowDxfId="36">
      <calculatedColumnFormula>IFERROR(AVERAGE('Cash Flow 2015'!$D20:$O20),"")</calculatedColumnFormula>
      <totalsRowFormula>IFERROR(AVERAGE(D40:O40),"")</totalsRowFormula>
    </tableColumn>
    <tableColumn id="16" name="Column16" headerRowDxfId="35" totalsRowDxfId="34"/>
  </tableColumns>
  <tableStyleInfo name="Cash Flow Table" showFirstColumn="0" showLastColumn="0" showRowStripes="1" showColumnStripes="0"/>
</table>
</file>

<file path=xl/tables/table4.xml><?xml version="1.0" encoding="utf-8"?>
<table xmlns="http://schemas.openxmlformats.org/spreadsheetml/2006/main" id="5" name="OpData" displayName="OpData" ref="B43:Q48" headerRowCount="0" totalsRowShown="0">
  <tableColumns count="16">
    <tableColumn id="1" name="Column1" headerRowDxfId="33"/>
    <tableColumn id="2" name="Column2" headerRowDxfId="32"/>
    <tableColumn id="3" name="Column3" dataDxfId="30" headerRowDxfId="31"/>
    <tableColumn id="4" name="Column4" dataDxfId="28" headerRowDxfId="29"/>
    <tableColumn id="5" name="Column5" dataDxfId="26" headerRowDxfId="27"/>
    <tableColumn id="6" name="Column6" dataDxfId="24" headerRowDxfId="25"/>
    <tableColumn id="7" name="Column7" dataDxfId="22" headerRowDxfId="23"/>
    <tableColumn id="8" name="Column8" dataDxfId="20" headerRowDxfId="21"/>
    <tableColumn id="9" name="Column9" dataDxfId="18" headerRowDxfId="19"/>
    <tableColumn id="10" name="Column10" dataDxfId="16" headerRowDxfId="17"/>
    <tableColumn id="11" name="Column11" dataDxfId="14" headerRowDxfId="15"/>
    <tableColumn id="12" name="Column12" dataDxfId="12" headerRowDxfId="13"/>
    <tableColumn id="13" name="Column13" dataDxfId="10" headerRowDxfId="11"/>
    <tableColumn id="14" name="Column14" dataDxfId="8" headerRowDxfId="9"/>
    <tableColumn id="15" name="Column15" dataDxfId="6" headerRowDxfId="7">
      <calculatedColumnFormula>IFERROR(AVERAGE('Cash Flow 2015'!$D43:$O43),"")</calculatedColumnFormula>
    </tableColumn>
    <tableColumn id="16" name="Column16" dataDxfId="4" headerRowDxfId="5"/>
  </tableColumns>
  <tableStyleInfo name="Cash Flow Table" showFirstColumn="0" showLastColumn="0" showRowStripes="1" showColumnStripes="0"/>
</table>
</file>

<file path=xl/tables/table5.xml><?xml version="1.0" encoding="utf-8"?>
<table xmlns="http://schemas.openxmlformats.org/spreadsheetml/2006/main" id="2" name="OpData101112" displayName="OpData101112" ref="B40:C44" headerRowCount="0" totalsRowShown="0">
  <tableColumns count="2">
    <tableColumn id="1" name="Column1" headerRowDxfId="1"/>
    <tableColumn id="2" name="Column2" headerRowDxfId="0">
      <calculatedColumnFormula>+C38+#REF!</calculatedColumnFormula>
    </tableColumn>
  </tableColumns>
  <tableStyleInfo name="Cash Flow Table" showFirstColumn="0" showLastColumn="0" showRowStripes="1" showColumnStripes="0"/>
</table>
</file>

<file path=xl/theme/_rels/theme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Angles">
  <a:themeElements>
    <a:clrScheme name="Angles">
      <a:dk1>
        <a:srgbClr val="000000"/>
      </a:dk1>
      <a:lt1>
        <a:sysClr val="window" lastClr="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s>
</file>

<file path=xl/worksheets/_rels/sheet4.xml.rels><?xml version="1.0" encoding="utf-8" standalone="yes"?><Relationships xmlns="http://schemas.openxmlformats.org/package/2006/relationships"><Relationship Id="rId1"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1"/>
  <sheetViews>
    <sheetView tabSelected="1" workbookViewId="0" topLeftCell="A1">
      <selection activeCell="A42" sqref="A42:XFD42"/>
    </sheetView>
  </sheetViews>
  <sheetFormatPr defaultColWidth="11.5546875" defaultRowHeight="16.5"/>
  <cols>
    <col min="1" max="1" width="4.3359375" style="0" customWidth="1"/>
    <col min="2" max="2" width="46.4453125" style="0" customWidth="1"/>
    <col min="3" max="15" width="8.5546875" style="0" customWidth="1"/>
    <col min="16" max="16" width="3.99609375" style="0" customWidth="1"/>
    <col min="17" max="17" width="13.88671875" style="0" customWidth="1"/>
    <col min="18" max="18" width="18.3359375" style="0" customWidth="1"/>
  </cols>
  <sheetData>
    <row r="1" spans="2:15" s="3" customFormat="1" ht="27" thickBot="1">
      <c r="B1" s="43" t="s">
        <v>94</v>
      </c>
      <c r="C1" s="21"/>
      <c r="D1" s="21"/>
      <c r="E1" s="21"/>
      <c r="F1" s="21"/>
      <c r="G1" s="21"/>
      <c r="H1" s="22"/>
      <c r="I1" s="21"/>
      <c r="J1" s="21"/>
      <c r="K1" s="21"/>
      <c r="L1" s="21"/>
      <c r="M1" s="21"/>
      <c r="N1" s="24"/>
      <c r="O1" s="20"/>
    </row>
    <row r="2" spans="2:15" s="3" customFormat="1" ht="16.5">
      <c r="B2" s="139" t="s">
        <v>120</v>
      </c>
      <c r="C2" s="139"/>
      <c r="D2" s="139"/>
      <c r="E2" s="139"/>
      <c r="F2" s="139"/>
      <c r="G2" s="139"/>
      <c r="H2" s="139"/>
      <c r="I2" s="139"/>
      <c r="J2" s="139"/>
      <c r="K2" s="139"/>
      <c r="L2" s="139"/>
      <c r="M2" s="139"/>
      <c r="N2" s="139"/>
      <c r="O2" s="139"/>
    </row>
    <row r="3" spans="2:15" s="3" customFormat="1" ht="16.5">
      <c r="B3" s="15"/>
      <c r="C3" s="15"/>
      <c r="D3" s="15"/>
      <c r="E3" s="15"/>
      <c r="F3" s="15"/>
      <c r="G3" s="15"/>
      <c r="H3" s="15"/>
      <c r="I3" s="15"/>
      <c r="J3" s="15"/>
      <c r="K3" s="15"/>
      <c r="L3" s="15"/>
      <c r="M3" s="15"/>
      <c r="N3" s="15"/>
      <c r="O3" s="16"/>
    </row>
    <row r="4" spans="2:25" s="3" customFormat="1" ht="16.5">
      <c r="B4" s="19"/>
      <c r="C4" s="15"/>
      <c r="D4" s="15"/>
      <c r="E4" s="15"/>
      <c r="F4" s="15"/>
      <c r="G4" s="15"/>
      <c r="H4" s="15"/>
      <c r="I4" s="15"/>
      <c r="J4" s="15"/>
      <c r="K4" s="15"/>
      <c r="L4" s="15"/>
      <c r="M4" s="15"/>
      <c r="N4" s="15"/>
      <c r="O4" s="16"/>
      <c r="R4"/>
      <c r="S4"/>
      <c r="T4"/>
      <c r="U4"/>
      <c r="V4"/>
      <c r="W4"/>
      <c r="X4"/>
      <c r="Y4"/>
    </row>
    <row r="5" spans="2:14" ht="16.5">
      <c r="B5" s="4"/>
      <c r="C5" s="9"/>
      <c r="D5" s="9"/>
      <c r="E5" s="9"/>
      <c r="F5" s="9"/>
      <c r="G5" s="9"/>
      <c r="H5" s="9"/>
      <c r="I5" s="9"/>
      <c r="J5" s="9"/>
      <c r="K5" s="9"/>
      <c r="L5" s="9"/>
      <c r="M5" s="9"/>
      <c r="N5" s="3"/>
    </row>
    <row r="6" spans="2:15" ht="16" thickBot="1">
      <c r="B6" s="76"/>
      <c r="C6" s="77" t="s">
        <v>56</v>
      </c>
      <c r="D6" s="77" t="s">
        <v>57</v>
      </c>
      <c r="E6" s="77" t="s">
        <v>58</v>
      </c>
      <c r="F6" s="77" t="s">
        <v>59</v>
      </c>
      <c r="G6" s="77" t="s">
        <v>60</v>
      </c>
      <c r="H6" s="77" t="s">
        <v>61</v>
      </c>
      <c r="I6" s="77" t="s">
        <v>62</v>
      </c>
      <c r="J6" s="77" t="s">
        <v>63</v>
      </c>
      <c r="K6" s="77" t="s">
        <v>64</v>
      </c>
      <c r="L6" s="77" t="s">
        <v>65</v>
      </c>
      <c r="M6" s="77" t="s">
        <v>66</v>
      </c>
      <c r="N6" s="77" t="s">
        <v>67</v>
      </c>
      <c r="O6" s="77" t="s">
        <v>46</v>
      </c>
    </row>
    <row r="7" spans="2:15" ht="16" thickTop="1">
      <c r="B7" s="67"/>
      <c r="C7" s="49"/>
      <c r="D7" s="49"/>
      <c r="E7" s="49"/>
      <c r="F7" s="49"/>
      <c r="G7" s="49"/>
      <c r="H7" s="49"/>
      <c r="I7" s="49"/>
      <c r="J7" s="49"/>
      <c r="K7" s="49"/>
      <c r="L7" s="49"/>
      <c r="M7" s="49"/>
      <c r="N7" s="49"/>
      <c r="O7" s="78"/>
    </row>
    <row r="8" spans="2:15" ht="18" thickBot="1">
      <c r="B8" s="13" t="s">
        <v>79</v>
      </c>
      <c r="C8" s="13"/>
      <c r="D8" s="13"/>
      <c r="E8" s="13"/>
      <c r="F8" s="13"/>
      <c r="G8" s="13"/>
      <c r="H8" s="13"/>
      <c r="I8" s="13"/>
      <c r="J8" s="13"/>
      <c r="K8" s="13"/>
      <c r="L8" s="13"/>
      <c r="M8" s="13"/>
      <c r="N8" s="13"/>
      <c r="O8" s="13"/>
    </row>
    <row r="9" spans="2:18" ht="16.5">
      <c r="B9" s="98" t="s">
        <v>111</v>
      </c>
      <c r="C9" s="103">
        <v>2000</v>
      </c>
      <c r="D9" s="103">
        <v>2000</v>
      </c>
      <c r="E9" s="103">
        <v>2000</v>
      </c>
      <c r="F9" s="103">
        <v>2000</v>
      </c>
      <c r="G9" s="103">
        <v>2000</v>
      </c>
      <c r="H9" s="103">
        <v>2000</v>
      </c>
      <c r="I9" s="103">
        <v>2000</v>
      </c>
      <c r="J9" s="103">
        <v>2000</v>
      </c>
      <c r="K9" s="103">
        <v>2000</v>
      </c>
      <c r="L9" s="103">
        <v>2000</v>
      </c>
      <c r="M9" s="103">
        <v>2000</v>
      </c>
      <c r="N9" s="103">
        <v>2000</v>
      </c>
      <c r="O9" s="103">
        <f>SUM(C9:N9)</f>
        <v>24000</v>
      </c>
      <c r="R9" s="36"/>
    </row>
    <row r="10" spans="2:15" ht="16.5">
      <c r="B10" s="69" t="s">
        <v>112</v>
      </c>
      <c r="C10" s="49">
        <v>1000</v>
      </c>
      <c r="D10" s="53">
        <v>1000</v>
      </c>
      <c r="E10" s="53">
        <v>1000</v>
      </c>
      <c r="F10" s="53">
        <v>1000</v>
      </c>
      <c r="G10" s="53">
        <v>1000</v>
      </c>
      <c r="H10" s="53">
        <v>1000</v>
      </c>
      <c r="I10" s="53">
        <v>1000</v>
      </c>
      <c r="J10" s="53">
        <v>1000</v>
      </c>
      <c r="K10" s="53">
        <v>1000</v>
      </c>
      <c r="L10" s="53">
        <v>1000</v>
      </c>
      <c r="M10" s="53">
        <v>1000</v>
      </c>
      <c r="N10" s="53">
        <v>1000</v>
      </c>
      <c r="O10" s="49">
        <f>SUM(C10:N10)</f>
        <v>12000</v>
      </c>
    </row>
    <row r="11" spans="2:19" ht="16.5">
      <c r="B11" s="98" t="s">
        <v>113</v>
      </c>
      <c r="C11" s="103">
        <v>1000</v>
      </c>
      <c r="D11" s="103">
        <v>1000</v>
      </c>
      <c r="E11" s="103">
        <v>1000</v>
      </c>
      <c r="F11" s="103">
        <v>1000</v>
      </c>
      <c r="G11" s="103">
        <v>1000</v>
      </c>
      <c r="H11" s="103">
        <v>1000</v>
      </c>
      <c r="I11" s="103">
        <v>1000</v>
      </c>
      <c r="J11" s="103">
        <v>1000</v>
      </c>
      <c r="K11" s="103">
        <v>1000</v>
      </c>
      <c r="L11" s="103">
        <v>1000</v>
      </c>
      <c r="M11" s="103">
        <v>1000</v>
      </c>
      <c r="N11" s="103">
        <v>1000</v>
      </c>
      <c r="O11" s="103">
        <f>SUM(C11:N11)</f>
        <v>12000</v>
      </c>
      <c r="S11" s="38"/>
    </row>
    <row r="12" spans="2:23" ht="16.5">
      <c r="B12" s="69" t="s">
        <v>114</v>
      </c>
      <c r="C12" s="49">
        <v>800</v>
      </c>
      <c r="D12" s="53">
        <v>800</v>
      </c>
      <c r="E12" s="53">
        <v>800</v>
      </c>
      <c r="F12" s="53">
        <v>800</v>
      </c>
      <c r="G12" s="53">
        <v>800</v>
      </c>
      <c r="H12" s="53">
        <v>800</v>
      </c>
      <c r="I12" s="53">
        <v>800</v>
      </c>
      <c r="J12" s="53">
        <v>800</v>
      </c>
      <c r="K12" s="53">
        <v>800</v>
      </c>
      <c r="L12" s="53">
        <v>800</v>
      </c>
      <c r="M12" s="53">
        <v>800</v>
      </c>
      <c r="N12" s="53">
        <v>800</v>
      </c>
      <c r="O12" s="49">
        <f>SUM(C12:N12)</f>
        <v>9600</v>
      </c>
      <c r="T12" s="39"/>
      <c r="U12" s="39"/>
      <c r="V12" s="39"/>
      <c r="W12" s="39"/>
    </row>
    <row r="13" spans="2:15" ht="16.5">
      <c r="B13" s="98" t="s">
        <v>114</v>
      </c>
      <c r="C13" s="103">
        <v>500</v>
      </c>
      <c r="D13" s="103">
        <v>500</v>
      </c>
      <c r="E13" s="103">
        <v>500</v>
      </c>
      <c r="F13" s="103">
        <v>500</v>
      </c>
      <c r="G13" s="103">
        <v>500</v>
      </c>
      <c r="H13" s="103">
        <v>500</v>
      </c>
      <c r="I13" s="103">
        <v>500</v>
      </c>
      <c r="J13" s="103">
        <v>500</v>
      </c>
      <c r="K13" s="103">
        <v>500</v>
      </c>
      <c r="L13" s="103">
        <v>500</v>
      </c>
      <c r="M13" s="103">
        <v>500</v>
      </c>
      <c r="N13" s="103">
        <v>500</v>
      </c>
      <c r="O13" s="103">
        <f>SUM(C13:N13)</f>
        <v>6000</v>
      </c>
    </row>
    <row r="14" spans="2:15" ht="16.5">
      <c r="B14" s="74" t="s">
        <v>110</v>
      </c>
      <c r="C14" s="52">
        <f aca="true" t="shared" si="0" ref="C14:O14">SUM(C9:C13)</f>
        <v>5300</v>
      </c>
      <c r="D14" s="52">
        <f t="shared" si="0"/>
        <v>5300</v>
      </c>
      <c r="E14" s="52">
        <f t="shared" si="0"/>
        <v>5300</v>
      </c>
      <c r="F14" s="52">
        <f t="shared" si="0"/>
        <v>5300</v>
      </c>
      <c r="G14" s="52">
        <f t="shared" si="0"/>
        <v>5300</v>
      </c>
      <c r="H14" s="52">
        <f t="shared" si="0"/>
        <v>5300</v>
      </c>
      <c r="I14" s="52">
        <f t="shared" si="0"/>
        <v>5300</v>
      </c>
      <c r="J14" s="52">
        <f t="shared" si="0"/>
        <v>5300</v>
      </c>
      <c r="K14" s="52">
        <f t="shared" si="0"/>
        <v>5300</v>
      </c>
      <c r="L14" s="52">
        <f t="shared" si="0"/>
        <v>5300</v>
      </c>
      <c r="M14" s="52">
        <f t="shared" si="0"/>
        <v>5300</v>
      </c>
      <c r="N14" s="52">
        <f t="shared" si="0"/>
        <v>5300</v>
      </c>
      <c r="O14" s="52">
        <f t="shared" si="0"/>
        <v>63600</v>
      </c>
    </row>
    <row r="15" spans="2:15" ht="16.5">
      <c r="B15" s="46"/>
      <c r="C15" s="49"/>
      <c r="D15" s="49"/>
      <c r="E15" s="49"/>
      <c r="F15" s="49"/>
      <c r="G15" s="49"/>
      <c r="H15" s="49"/>
      <c r="I15" s="49"/>
      <c r="J15" s="49"/>
      <c r="K15" s="49"/>
      <c r="L15" s="49"/>
      <c r="M15" s="49"/>
      <c r="N15" s="49"/>
      <c r="O15" s="49"/>
    </row>
    <row r="16" spans="2:15" ht="18" thickBot="1">
      <c r="B16" s="13" t="s">
        <v>47</v>
      </c>
      <c r="C16" s="100"/>
      <c r="D16" s="100"/>
      <c r="E16" s="100"/>
      <c r="F16" s="100"/>
      <c r="G16" s="100"/>
      <c r="H16" s="100"/>
      <c r="I16" s="100"/>
      <c r="J16" s="100"/>
      <c r="K16" s="100"/>
      <c r="L16" s="100"/>
      <c r="M16" s="100"/>
      <c r="N16" s="100"/>
      <c r="O16" s="100"/>
    </row>
    <row r="17" spans="2:15" ht="16.5">
      <c r="B17" s="98" t="s">
        <v>115</v>
      </c>
      <c r="C17" s="103">
        <v>12000</v>
      </c>
      <c r="D17" s="103">
        <f>+C20</f>
        <v>10800</v>
      </c>
      <c r="E17" s="103">
        <f aca="true" t="shared" si="1" ref="E17:N17">+D20</f>
        <v>9600</v>
      </c>
      <c r="F17" s="103">
        <f t="shared" si="1"/>
        <v>8400</v>
      </c>
      <c r="G17" s="103">
        <f t="shared" si="1"/>
        <v>7200</v>
      </c>
      <c r="H17" s="103">
        <f t="shared" si="1"/>
        <v>6000</v>
      </c>
      <c r="I17" s="103">
        <f t="shared" si="1"/>
        <v>6800</v>
      </c>
      <c r="J17" s="103">
        <f t="shared" si="1"/>
        <v>5600</v>
      </c>
      <c r="K17" s="103">
        <f t="shared" si="1"/>
        <v>4400</v>
      </c>
      <c r="L17" s="103">
        <f t="shared" si="1"/>
        <v>3200</v>
      </c>
      <c r="M17" s="103">
        <f t="shared" si="1"/>
        <v>4000</v>
      </c>
      <c r="N17" s="103">
        <f t="shared" si="1"/>
        <v>2800</v>
      </c>
      <c r="O17" s="103">
        <f>+C17</f>
        <v>12000</v>
      </c>
    </row>
    <row r="18" spans="2:15" ht="16.5">
      <c r="B18" s="58" t="s">
        <v>117</v>
      </c>
      <c r="C18" s="53">
        <v>0</v>
      </c>
      <c r="D18" s="53">
        <v>0</v>
      </c>
      <c r="E18" s="53">
        <v>0</v>
      </c>
      <c r="F18" s="53">
        <v>0</v>
      </c>
      <c r="G18" s="53">
        <v>0</v>
      </c>
      <c r="H18" s="53">
        <v>2000</v>
      </c>
      <c r="I18" s="53">
        <v>0</v>
      </c>
      <c r="J18" s="53">
        <v>0</v>
      </c>
      <c r="K18" s="53">
        <v>0</v>
      </c>
      <c r="L18" s="53">
        <v>2000</v>
      </c>
      <c r="M18" s="53">
        <v>0</v>
      </c>
      <c r="N18" s="53">
        <v>0</v>
      </c>
      <c r="O18" s="54">
        <f>SUM(C18:N18)</f>
        <v>4000</v>
      </c>
    </row>
    <row r="19" spans="2:17" ht="16.5">
      <c r="B19" s="125" t="s">
        <v>116</v>
      </c>
      <c r="C19" s="126">
        <f aca="true" t="shared" si="2" ref="C19:O19">SUM(C17:C18)</f>
        <v>12000</v>
      </c>
      <c r="D19" s="126">
        <f t="shared" si="2"/>
        <v>10800</v>
      </c>
      <c r="E19" s="126">
        <f t="shared" si="2"/>
        <v>9600</v>
      </c>
      <c r="F19" s="126">
        <f t="shared" si="2"/>
        <v>8400</v>
      </c>
      <c r="G19" s="126">
        <f t="shared" si="2"/>
        <v>7200</v>
      </c>
      <c r="H19" s="126">
        <f t="shared" si="2"/>
        <v>8000</v>
      </c>
      <c r="I19" s="126">
        <f t="shared" si="2"/>
        <v>6800</v>
      </c>
      <c r="J19" s="126">
        <f t="shared" si="2"/>
        <v>5600</v>
      </c>
      <c r="K19" s="126">
        <f t="shared" si="2"/>
        <v>4400</v>
      </c>
      <c r="L19" s="126">
        <f t="shared" si="2"/>
        <v>5200</v>
      </c>
      <c r="M19" s="126">
        <f t="shared" si="2"/>
        <v>4000</v>
      </c>
      <c r="N19" s="126">
        <f t="shared" si="2"/>
        <v>2800</v>
      </c>
      <c r="O19" s="127">
        <f t="shared" si="2"/>
        <v>16000</v>
      </c>
      <c r="Q19" s="47"/>
    </row>
    <row r="20" spans="2:16" ht="16.5" customHeight="1">
      <c r="B20" s="58" t="s">
        <v>78</v>
      </c>
      <c r="C20" s="48">
        <f aca="true" t="shared" si="3" ref="C20:N20">+C19-C21</f>
        <v>10800</v>
      </c>
      <c r="D20" s="48">
        <f t="shared" si="3"/>
        <v>9600</v>
      </c>
      <c r="E20" s="48">
        <f t="shared" si="3"/>
        <v>8400</v>
      </c>
      <c r="F20" s="48">
        <f t="shared" si="3"/>
        <v>7200</v>
      </c>
      <c r="G20" s="48">
        <f t="shared" si="3"/>
        <v>6000</v>
      </c>
      <c r="H20" s="48">
        <f t="shared" si="3"/>
        <v>6800</v>
      </c>
      <c r="I20" s="48">
        <f t="shared" si="3"/>
        <v>5600</v>
      </c>
      <c r="J20" s="48">
        <f t="shared" si="3"/>
        <v>4400</v>
      </c>
      <c r="K20" s="48">
        <f t="shared" si="3"/>
        <v>3200</v>
      </c>
      <c r="L20" s="48">
        <f t="shared" si="3"/>
        <v>4000</v>
      </c>
      <c r="M20" s="48">
        <f t="shared" si="3"/>
        <v>2800</v>
      </c>
      <c r="N20" s="48">
        <f t="shared" si="3"/>
        <v>1600</v>
      </c>
      <c r="O20" s="128">
        <f>+N20</f>
        <v>1600</v>
      </c>
      <c r="P20" s="51"/>
    </row>
    <row r="21" spans="2:17" ht="16.5">
      <c r="B21" s="99" t="s">
        <v>121</v>
      </c>
      <c r="C21" s="79">
        <f aca="true" t="shared" si="4" ref="C21:N21">SUM((C9+C10+C11)*0.3)</f>
        <v>1200</v>
      </c>
      <c r="D21" s="79">
        <f t="shared" si="4"/>
        <v>1200</v>
      </c>
      <c r="E21" s="79">
        <f t="shared" si="4"/>
        <v>1200</v>
      </c>
      <c r="F21" s="79">
        <f t="shared" si="4"/>
        <v>1200</v>
      </c>
      <c r="G21" s="79">
        <f t="shared" si="4"/>
        <v>1200</v>
      </c>
      <c r="H21" s="79">
        <f t="shared" si="4"/>
        <v>1200</v>
      </c>
      <c r="I21" s="79">
        <f t="shared" si="4"/>
        <v>1200</v>
      </c>
      <c r="J21" s="79">
        <f t="shared" si="4"/>
        <v>1200</v>
      </c>
      <c r="K21" s="79">
        <f t="shared" si="4"/>
        <v>1200</v>
      </c>
      <c r="L21" s="79">
        <f t="shared" si="4"/>
        <v>1200</v>
      </c>
      <c r="M21" s="79">
        <f t="shared" si="4"/>
        <v>1200</v>
      </c>
      <c r="N21" s="79">
        <f t="shared" si="4"/>
        <v>1200</v>
      </c>
      <c r="O21" s="52">
        <f>+O19-O20</f>
        <v>14400</v>
      </c>
      <c r="Q21" s="47"/>
    </row>
    <row r="22" spans="2:15" ht="30">
      <c r="B22" s="124" t="s">
        <v>122</v>
      </c>
      <c r="C22" s="49"/>
      <c r="D22" s="49"/>
      <c r="E22" s="49"/>
      <c r="F22" s="49"/>
      <c r="G22" s="49"/>
      <c r="H22" s="49"/>
      <c r="I22" s="49"/>
      <c r="J22" s="49"/>
      <c r="K22" s="49"/>
      <c r="L22" s="49"/>
      <c r="M22" s="49"/>
      <c r="N22" s="49"/>
      <c r="O22" s="49"/>
    </row>
    <row r="23" spans="2:15" ht="16.5">
      <c r="B23" s="74" t="s">
        <v>91</v>
      </c>
      <c r="C23" s="52">
        <f aca="true" t="shared" si="5" ref="C23:O23">+C14-C21</f>
        <v>4100</v>
      </c>
      <c r="D23" s="52">
        <f t="shared" si="5"/>
        <v>4100</v>
      </c>
      <c r="E23" s="52">
        <f t="shared" si="5"/>
        <v>4100</v>
      </c>
      <c r="F23" s="52">
        <f t="shared" si="5"/>
        <v>4100</v>
      </c>
      <c r="G23" s="52">
        <f t="shared" si="5"/>
        <v>4100</v>
      </c>
      <c r="H23" s="52">
        <f t="shared" si="5"/>
        <v>4100</v>
      </c>
      <c r="I23" s="52">
        <f t="shared" si="5"/>
        <v>4100</v>
      </c>
      <c r="J23" s="52">
        <f t="shared" si="5"/>
        <v>4100</v>
      </c>
      <c r="K23" s="52">
        <f t="shared" si="5"/>
        <v>4100</v>
      </c>
      <c r="L23" s="52">
        <f t="shared" si="5"/>
        <v>4100</v>
      </c>
      <c r="M23" s="52">
        <f t="shared" si="5"/>
        <v>4100</v>
      </c>
      <c r="N23" s="52">
        <f t="shared" si="5"/>
        <v>4100</v>
      </c>
      <c r="O23" s="52">
        <f t="shared" si="5"/>
        <v>49200</v>
      </c>
    </row>
    <row r="24" spans="2:15" ht="16.5">
      <c r="B24" s="58"/>
      <c r="C24" s="53"/>
      <c r="D24" s="53"/>
      <c r="E24" s="53"/>
      <c r="F24" s="53"/>
      <c r="G24" s="53"/>
      <c r="H24" s="53"/>
      <c r="I24" s="53"/>
      <c r="J24" s="53"/>
      <c r="K24" s="53"/>
      <c r="L24" s="53"/>
      <c r="M24" s="53"/>
      <c r="N24" s="53"/>
      <c r="O24" s="53"/>
    </row>
    <row r="25" spans="2:15" ht="16.5">
      <c r="B25" s="58"/>
      <c r="C25" s="53"/>
      <c r="D25" s="53"/>
      <c r="E25" s="53"/>
      <c r="F25" s="53"/>
      <c r="G25" s="53"/>
      <c r="H25" s="53"/>
      <c r="I25" s="53"/>
      <c r="J25" s="53"/>
      <c r="K25" s="53"/>
      <c r="L25" s="53"/>
      <c r="M25" s="53"/>
      <c r="N25" s="53"/>
      <c r="O25" s="95"/>
    </row>
    <row r="26" spans="2:15" ht="18" thickBot="1">
      <c r="B26" s="13" t="s">
        <v>54</v>
      </c>
      <c r="C26" s="100"/>
      <c r="D26" s="100"/>
      <c r="E26" s="100"/>
      <c r="F26" s="100"/>
      <c r="G26" s="100"/>
      <c r="H26" s="100"/>
      <c r="I26" s="100"/>
      <c r="J26" s="100"/>
      <c r="K26" s="100"/>
      <c r="L26" s="100"/>
      <c r="M26" s="100"/>
      <c r="N26" s="101"/>
      <c r="O26" s="102"/>
    </row>
    <row r="27" spans="2:15" ht="16.5" customHeight="1">
      <c r="B27" s="98" t="s">
        <v>118</v>
      </c>
      <c r="C27" s="104">
        <v>500</v>
      </c>
      <c r="D27" s="104">
        <v>500</v>
      </c>
      <c r="E27" s="104">
        <v>500</v>
      </c>
      <c r="F27" s="104">
        <v>500</v>
      </c>
      <c r="G27" s="104">
        <v>500</v>
      </c>
      <c r="H27" s="104">
        <v>500</v>
      </c>
      <c r="I27" s="104">
        <v>500</v>
      </c>
      <c r="J27" s="104">
        <v>500</v>
      </c>
      <c r="K27" s="104">
        <v>500</v>
      </c>
      <c r="L27" s="104">
        <v>500</v>
      </c>
      <c r="M27" s="104">
        <v>500</v>
      </c>
      <c r="N27" s="104">
        <v>500</v>
      </c>
      <c r="O27" s="104">
        <f>SUM(C27:N27)</f>
        <v>6000</v>
      </c>
    </row>
    <row r="28" spans="2:15" ht="16.5">
      <c r="B28" s="69" t="s">
        <v>49</v>
      </c>
      <c r="C28" s="55">
        <v>200</v>
      </c>
      <c r="D28" s="55">
        <f>+C28</f>
        <v>200</v>
      </c>
      <c r="E28" s="55">
        <f aca="true" t="shared" si="6" ref="E28:N28">+D28</f>
        <v>200</v>
      </c>
      <c r="F28" s="55">
        <f t="shared" si="6"/>
        <v>200</v>
      </c>
      <c r="G28" s="55">
        <f t="shared" si="6"/>
        <v>200</v>
      </c>
      <c r="H28" s="55">
        <f t="shared" si="6"/>
        <v>200</v>
      </c>
      <c r="I28" s="55">
        <f t="shared" si="6"/>
        <v>200</v>
      </c>
      <c r="J28" s="55">
        <f t="shared" si="6"/>
        <v>200</v>
      </c>
      <c r="K28" s="55">
        <f t="shared" si="6"/>
        <v>200</v>
      </c>
      <c r="L28" s="55">
        <f t="shared" si="6"/>
        <v>200</v>
      </c>
      <c r="M28" s="55">
        <f t="shared" si="6"/>
        <v>200</v>
      </c>
      <c r="N28" s="55">
        <f t="shared" si="6"/>
        <v>200</v>
      </c>
      <c r="O28" s="55">
        <f>SUM(C28:N28)</f>
        <v>2400</v>
      </c>
    </row>
    <row r="29" spans="2:15" ht="16.5">
      <c r="B29" s="98" t="s">
        <v>119</v>
      </c>
      <c r="C29" s="103">
        <v>100</v>
      </c>
      <c r="D29" s="105">
        <v>0</v>
      </c>
      <c r="E29" s="105">
        <v>0</v>
      </c>
      <c r="F29" s="105">
        <v>100</v>
      </c>
      <c r="G29" s="105">
        <v>0</v>
      </c>
      <c r="H29" s="105">
        <v>0</v>
      </c>
      <c r="I29" s="105">
        <v>100</v>
      </c>
      <c r="J29" s="105">
        <v>0</v>
      </c>
      <c r="K29" s="105">
        <v>0</v>
      </c>
      <c r="L29" s="105">
        <v>100</v>
      </c>
      <c r="M29" s="105">
        <v>0</v>
      </c>
      <c r="N29" s="105">
        <v>0</v>
      </c>
      <c r="O29" s="105">
        <f>SUM(C29:N29)</f>
        <v>400</v>
      </c>
    </row>
    <row r="30" spans="2:15" ht="16.5">
      <c r="B30" s="69" t="s">
        <v>3</v>
      </c>
      <c r="C30" s="53">
        <v>100</v>
      </c>
      <c r="D30" s="123">
        <v>0</v>
      </c>
      <c r="E30" s="123">
        <v>0</v>
      </c>
      <c r="F30" s="123">
        <v>100</v>
      </c>
      <c r="G30" s="123">
        <v>0</v>
      </c>
      <c r="H30" s="123">
        <v>0</v>
      </c>
      <c r="I30" s="123">
        <v>100</v>
      </c>
      <c r="J30" s="123">
        <v>0</v>
      </c>
      <c r="K30" s="123">
        <v>0</v>
      </c>
      <c r="L30" s="123">
        <v>100</v>
      </c>
      <c r="M30" s="123">
        <v>0</v>
      </c>
      <c r="N30" s="123">
        <v>0</v>
      </c>
      <c r="O30" s="55">
        <f>SUM(C30:N30)</f>
        <v>400</v>
      </c>
    </row>
    <row r="31" spans="2:15" ht="16.5">
      <c r="B31" s="98" t="s">
        <v>48</v>
      </c>
      <c r="C31" s="103">
        <v>50</v>
      </c>
      <c r="D31" s="105">
        <f>+C31</f>
        <v>50</v>
      </c>
      <c r="E31" s="105">
        <f aca="true" t="shared" si="7" ref="E31:N31">+D31</f>
        <v>50</v>
      </c>
      <c r="F31" s="105">
        <f t="shared" si="7"/>
        <v>50</v>
      </c>
      <c r="G31" s="105">
        <f t="shared" si="7"/>
        <v>50</v>
      </c>
      <c r="H31" s="105">
        <f t="shared" si="7"/>
        <v>50</v>
      </c>
      <c r="I31" s="105">
        <f t="shared" si="7"/>
        <v>50</v>
      </c>
      <c r="J31" s="105">
        <f t="shared" si="7"/>
        <v>50</v>
      </c>
      <c r="K31" s="105">
        <f t="shared" si="7"/>
        <v>50</v>
      </c>
      <c r="L31" s="105">
        <f t="shared" si="7"/>
        <v>50</v>
      </c>
      <c r="M31" s="105">
        <f t="shared" si="7"/>
        <v>50</v>
      </c>
      <c r="N31" s="105">
        <f t="shared" si="7"/>
        <v>50</v>
      </c>
      <c r="O31" s="105">
        <f>SUM(C31:N31)</f>
        <v>600</v>
      </c>
    </row>
    <row r="32" spans="2:15" ht="16.5">
      <c r="B32" s="69" t="s">
        <v>5</v>
      </c>
      <c r="C32" s="49">
        <v>300</v>
      </c>
      <c r="D32" s="55">
        <f>+C32</f>
        <v>300</v>
      </c>
      <c r="E32" s="123">
        <f>+D32</f>
        <v>300</v>
      </c>
      <c r="F32" s="55">
        <f aca="true" t="shared" si="8" ref="F32:N32">+E32</f>
        <v>300</v>
      </c>
      <c r="G32" s="55">
        <f t="shared" si="8"/>
        <v>300</v>
      </c>
      <c r="H32" s="55">
        <f t="shared" si="8"/>
        <v>300</v>
      </c>
      <c r="I32" s="55">
        <f t="shared" si="8"/>
        <v>300</v>
      </c>
      <c r="J32" s="55">
        <f t="shared" si="8"/>
        <v>300</v>
      </c>
      <c r="K32" s="55">
        <f t="shared" si="8"/>
        <v>300</v>
      </c>
      <c r="L32" s="55">
        <f t="shared" si="8"/>
        <v>300</v>
      </c>
      <c r="M32" s="55">
        <f t="shared" si="8"/>
        <v>300</v>
      </c>
      <c r="N32" s="55">
        <f t="shared" si="8"/>
        <v>300</v>
      </c>
      <c r="O32" s="55">
        <v>4800</v>
      </c>
    </row>
    <row r="33" spans="2:15" ht="16.5">
      <c r="B33" s="98" t="s">
        <v>51</v>
      </c>
      <c r="C33" s="103">
        <v>50</v>
      </c>
      <c r="D33" s="105">
        <v>50</v>
      </c>
      <c r="E33" s="105">
        <f aca="true" t="shared" si="9" ref="E33:N33">+D33</f>
        <v>50</v>
      </c>
      <c r="F33" s="105">
        <f t="shared" si="9"/>
        <v>50</v>
      </c>
      <c r="G33" s="105">
        <f t="shared" si="9"/>
        <v>50</v>
      </c>
      <c r="H33" s="105">
        <f t="shared" si="9"/>
        <v>50</v>
      </c>
      <c r="I33" s="105">
        <f t="shared" si="9"/>
        <v>50</v>
      </c>
      <c r="J33" s="105">
        <f t="shared" si="9"/>
        <v>50</v>
      </c>
      <c r="K33" s="105">
        <f t="shared" si="9"/>
        <v>50</v>
      </c>
      <c r="L33" s="105">
        <f t="shared" si="9"/>
        <v>50</v>
      </c>
      <c r="M33" s="105">
        <f t="shared" si="9"/>
        <v>50</v>
      </c>
      <c r="N33" s="105">
        <f t="shared" si="9"/>
        <v>50</v>
      </c>
      <c r="O33" s="105">
        <f aca="true" t="shared" si="10" ref="O33:O41">SUM(C33:N33)</f>
        <v>600</v>
      </c>
    </row>
    <row r="34" spans="2:15" ht="16.5">
      <c r="B34" s="69" t="s">
        <v>52</v>
      </c>
      <c r="C34" s="49">
        <v>20</v>
      </c>
      <c r="D34" s="49">
        <v>20</v>
      </c>
      <c r="E34" s="49">
        <v>20</v>
      </c>
      <c r="F34" s="49">
        <v>20</v>
      </c>
      <c r="G34" s="53">
        <v>20</v>
      </c>
      <c r="H34" s="53">
        <v>20</v>
      </c>
      <c r="I34" s="53">
        <v>20</v>
      </c>
      <c r="J34" s="53">
        <v>20</v>
      </c>
      <c r="K34" s="53">
        <v>20</v>
      </c>
      <c r="L34" s="129">
        <v>20</v>
      </c>
      <c r="M34" s="129">
        <v>20</v>
      </c>
      <c r="N34" s="129">
        <v>20</v>
      </c>
      <c r="O34" s="55">
        <f t="shared" si="10"/>
        <v>240</v>
      </c>
    </row>
    <row r="35" spans="2:15" ht="16.5">
      <c r="B35" s="98" t="s">
        <v>6</v>
      </c>
      <c r="C35" s="103">
        <v>40</v>
      </c>
      <c r="D35" s="105">
        <f aca="true" t="shared" si="11" ref="D35:N35">+C35</f>
        <v>40</v>
      </c>
      <c r="E35" s="105">
        <f t="shared" si="11"/>
        <v>40</v>
      </c>
      <c r="F35" s="105">
        <f t="shared" si="11"/>
        <v>40</v>
      </c>
      <c r="G35" s="105">
        <f t="shared" si="11"/>
        <v>40</v>
      </c>
      <c r="H35" s="105">
        <f t="shared" si="11"/>
        <v>40</v>
      </c>
      <c r="I35" s="105">
        <f t="shared" si="11"/>
        <v>40</v>
      </c>
      <c r="J35" s="105">
        <f t="shared" si="11"/>
        <v>40</v>
      </c>
      <c r="K35" s="105">
        <f t="shared" si="11"/>
        <v>40</v>
      </c>
      <c r="L35" s="105">
        <f t="shared" si="11"/>
        <v>40</v>
      </c>
      <c r="M35" s="105">
        <f t="shared" si="11"/>
        <v>40</v>
      </c>
      <c r="N35" s="105">
        <f t="shared" si="11"/>
        <v>40</v>
      </c>
      <c r="O35" s="105">
        <f t="shared" si="10"/>
        <v>480</v>
      </c>
    </row>
    <row r="36" spans="2:15" ht="16.5">
      <c r="B36" s="69" t="s">
        <v>40</v>
      </c>
      <c r="C36" s="49">
        <v>50</v>
      </c>
      <c r="D36" s="55">
        <f aca="true" t="shared" si="12" ref="D36:N36">+C36</f>
        <v>50</v>
      </c>
      <c r="E36" s="55">
        <f t="shared" si="12"/>
        <v>50</v>
      </c>
      <c r="F36" s="55">
        <f t="shared" si="12"/>
        <v>50</v>
      </c>
      <c r="G36" s="55">
        <f t="shared" si="12"/>
        <v>50</v>
      </c>
      <c r="H36" s="55">
        <f t="shared" si="12"/>
        <v>50</v>
      </c>
      <c r="I36" s="55">
        <f t="shared" si="12"/>
        <v>50</v>
      </c>
      <c r="J36" s="55">
        <f t="shared" si="12"/>
        <v>50</v>
      </c>
      <c r="K36" s="55">
        <f t="shared" si="12"/>
        <v>50</v>
      </c>
      <c r="L36" s="55">
        <f t="shared" si="12"/>
        <v>50</v>
      </c>
      <c r="M36" s="55">
        <f t="shared" si="12"/>
        <v>50</v>
      </c>
      <c r="N36" s="55">
        <f t="shared" si="12"/>
        <v>50</v>
      </c>
      <c r="O36" s="55">
        <f t="shared" si="10"/>
        <v>600</v>
      </c>
    </row>
    <row r="37" spans="2:15" ht="16.5">
      <c r="B37" s="98" t="s">
        <v>50</v>
      </c>
      <c r="C37" s="103">
        <v>30</v>
      </c>
      <c r="D37" s="105">
        <f aca="true" t="shared" si="13" ref="D37:N37">+C37</f>
        <v>30</v>
      </c>
      <c r="E37" s="105">
        <f t="shared" si="13"/>
        <v>30</v>
      </c>
      <c r="F37" s="105">
        <f t="shared" si="13"/>
        <v>30</v>
      </c>
      <c r="G37" s="105">
        <f t="shared" si="13"/>
        <v>30</v>
      </c>
      <c r="H37" s="105">
        <f t="shared" si="13"/>
        <v>30</v>
      </c>
      <c r="I37" s="105">
        <f t="shared" si="13"/>
        <v>30</v>
      </c>
      <c r="J37" s="105">
        <f t="shared" si="13"/>
        <v>30</v>
      </c>
      <c r="K37" s="105">
        <f t="shared" si="13"/>
        <v>30</v>
      </c>
      <c r="L37" s="105">
        <f t="shared" si="13"/>
        <v>30</v>
      </c>
      <c r="M37" s="105">
        <f t="shared" si="13"/>
        <v>30</v>
      </c>
      <c r="N37" s="105">
        <f t="shared" si="13"/>
        <v>30</v>
      </c>
      <c r="O37" s="105">
        <f t="shared" si="10"/>
        <v>360</v>
      </c>
    </row>
    <row r="38" spans="2:15" ht="16.5">
      <c r="B38" s="69" t="s">
        <v>41</v>
      </c>
      <c r="C38" s="49">
        <v>30</v>
      </c>
      <c r="D38" s="53">
        <v>30</v>
      </c>
      <c r="E38" s="53">
        <v>30</v>
      </c>
      <c r="F38" s="53">
        <v>30</v>
      </c>
      <c r="G38" s="53">
        <v>30</v>
      </c>
      <c r="H38" s="53">
        <v>30</v>
      </c>
      <c r="I38" s="53">
        <v>30</v>
      </c>
      <c r="J38" s="53">
        <v>30</v>
      </c>
      <c r="K38" s="53">
        <v>30</v>
      </c>
      <c r="L38" s="53">
        <v>30</v>
      </c>
      <c r="M38" s="53">
        <v>30</v>
      </c>
      <c r="N38" s="53">
        <v>30</v>
      </c>
      <c r="O38" s="55">
        <f t="shared" si="10"/>
        <v>360</v>
      </c>
    </row>
    <row r="39" spans="2:15" ht="16.5">
      <c r="B39" s="98" t="s">
        <v>42</v>
      </c>
      <c r="C39" s="103">
        <v>0</v>
      </c>
      <c r="D39" s="105">
        <v>0</v>
      </c>
      <c r="E39" s="105">
        <v>300</v>
      </c>
      <c r="F39" s="105">
        <v>0</v>
      </c>
      <c r="G39" s="105">
        <v>0</v>
      </c>
      <c r="H39" s="105">
        <v>300</v>
      </c>
      <c r="I39" s="105">
        <v>0</v>
      </c>
      <c r="J39" s="105">
        <v>0</v>
      </c>
      <c r="K39" s="105">
        <v>300</v>
      </c>
      <c r="L39" s="105">
        <v>0</v>
      </c>
      <c r="M39" s="105">
        <v>0</v>
      </c>
      <c r="N39" s="105">
        <v>300</v>
      </c>
      <c r="O39" s="105">
        <f t="shared" si="10"/>
        <v>1200</v>
      </c>
    </row>
    <row r="40" spans="2:15" ht="16.5">
      <c r="B40" s="69" t="s">
        <v>55</v>
      </c>
      <c r="C40" s="49">
        <v>75</v>
      </c>
      <c r="D40" s="55">
        <f aca="true" t="shared" si="14" ref="D40:N40">+C40</f>
        <v>75</v>
      </c>
      <c r="E40" s="55">
        <f t="shared" si="14"/>
        <v>75</v>
      </c>
      <c r="F40" s="55">
        <f t="shared" si="14"/>
        <v>75</v>
      </c>
      <c r="G40" s="55">
        <f t="shared" si="14"/>
        <v>75</v>
      </c>
      <c r="H40" s="55">
        <f t="shared" si="14"/>
        <v>75</v>
      </c>
      <c r="I40" s="55">
        <f t="shared" si="14"/>
        <v>75</v>
      </c>
      <c r="J40" s="55">
        <f t="shared" si="14"/>
        <v>75</v>
      </c>
      <c r="K40" s="55">
        <f t="shared" si="14"/>
        <v>75</v>
      </c>
      <c r="L40" s="55">
        <f t="shared" si="14"/>
        <v>75</v>
      </c>
      <c r="M40" s="55">
        <f t="shared" si="14"/>
        <v>75</v>
      </c>
      <c r="N40" s="55">
        <f t="shared" si="14"/>
        <v>75</v>
      </c>
      <c r="O40" s="55">
        <f t="shared" si="10"/>
        <v>900</v>
      </c>
    </row>
    <row r="41" spans="2:15" ht="16.5">
      <c r="B41" s="98" t="s">
        <v>81</v>
      </c>
      <c r="C41" s="103">
        <v>50</v>
      </c>
      <c r="D41" s="105">
        <f aca="true" t="shared" si="15" ref="D41:N41">+C41</f>
        <v>50</v>
      </c>
      <c r="E41" s="105">
        <f t="shared" si="15"/>
        <v>50</v>
      </c>
      <c r="F41" s="105">
        <f t="shared" si="15"/>
        <v>50</v>
      </c>
      <c r="G41" s="105">
        <f t="shared" si="15"/>
        <v>50</v>
      </c>
      <c r="H41" s="105">
        <f t="shared" si="15"/>
        <v>50</v>
      </c>
      <c r="I41" s="105">
        <f t="shared" si="15"/>
        <v>50</v>
      </c>
      <c r="J41" s="105">
        <f t="shared" si="15"/>
        <v>50</v>
      </c>
      <c r="K41" s="105">
        <f t="shared" si="15"/>
        <v>50</v>
      </c>
      <c r="L41" s="105">
        <f t="shared" si="15"/>
        <v>50</v>
      </c>
      <c r="M41" s="105">
        <f t="shared" si="15"/>
        <v>50</v>
      </c>
      <c r="N41" s="105">
        <f t="shared" si="15"/>
        <v>50</v>
      </c>
      <c r="O41" s="105">
        <f t="shared" si="10"/>
        <v>600</v>
      </c>
    </row>
    <row r="42" spans="2:15" ht="16.5">
      <c r="B42" s="74" t="s">
        <v>92</v>
      </c>
      <c r="C42" s="52">
        <f aca="true" t="shared" si="16" ref="C42:O42">SUM(C27:C41)</f>
        <v>1595</v>
      </c>
      <c r="D42" s="52">
        <f t="shared" si="16"/>
        <v>1395</v>
      </c>
      <c r="E42" s="52">
        <f t="shared" si="16"/>
        <v>1695</v>
      </c>
      <c r="F42" s="52">
        <f t="shared" si="16"/>
        <v>1595</v>
      </c>
      <c r="G42" s="52">
        <f t="shared" si="16"/>
        <v>1395</v>
      </c>
      <c r="H42" s="52">
        <f t="shared" si="16"/>
        <v>1695</v>
      </c>
      <c r="I42" s="52">
        <f t="shared" si="16"/>
        <v>1595</v>
      </c>
      <c r="J42" s="52">
        <f t="shared" si="16"/>
        <v>1395</v>
      </c>
      <c r="K42" s="52">
        <f t="shared" si="16"/>
        <v>1695</v>
      </c>
      <c r="L42" s="52">
        <f t="shared" si="16"/>
        <v>1595</v>
      </c>
      <c r="M42" s="52">
        <f t="shared" si="16"/>
        <v>1395</v>
      </c>
      <c r="N42" s="52">
        <f t="shared" si="16"/>
        <v>1695</v>
      </c>
      <c r="O42" s="52">
        <f t="shared" si="16"/>
        <v>19940</v>
      </c>
    </row>
    <row r="43" spans="2:15" ht="16.5">
      <c r="B43" s="78"/>
      <c r="C43" s="49"/>
      <c r="D43" s="49"/>
      <c r="E43" s="49"/>
      <c r="F43" s="49"/>
      <c r="G43" s="49"/>
      <c r="H43" s="49"/>
      <c r="I43" s="49"/>
      <c r="J43" s="49"/>
      <c r="K43" s="49"/>
      <c r="L43" s="49"/>
      <c r="M43" s="49"/>
      <c r="N43" s="49"/>
      <c r="O43" s="55"/>
    </row>
    <row r="44" spans="2:15" ht="16.5">
      <c r="B44" s="74" t="s">
        <v>93</v>
      </c>
      <c r="C44" s="106">
        <f aca="true" t="shared" si="17" ref="C44:O44">+C23-C42</f>
        <v>2505</v>
      </c>
      <c r="D44" s="106">
        <f t="shared" si="17"/>
        <v>2705</v>
      </c>
      <c r="E44" s="106">
        <f t="shared" si="17"/>
        <v>2405</v>
      </c>
      <c r="F44" s="106">
        <f t="shared" si="17"/>
        <v>2505</v>
      </c>
      <c r="G44" s="106">
        <f t="shared" si="17"/>
        <v>2705</v>
      </c>
      <c r="H44" s="106">
        <f t="shared" si="17"/>
        <v>2405</v>
      </c>
      <c r="I44" s="106">
        <f t="shared" si="17"/>
        <v>2505</v>
      </c>
      <c r="J44" s="106">
        <f t="shared" si="17"/>
        <v>2705</v>
      </c>
      <c r="K44" s="106">
        <f t="shared" si="17"/>
        <v>2405</v>
      </c>
      <c r="L44" s="106">
        <f t="shared" si="17"/>
        <v>2505</v>
      </c>
      <c r="M44" s="106">
        <f t="shared" si="17"/>
        <v>2705</v>
      </c>
      <c r="N44" s="106">
        <f t="shared" si="17"/>
        <v>2405</v>
      </c>
      <c r="O44" s="106">
        <f t="shared" si="17"/>
        <v>29260</v>
      </c>
    </row>
    <row r="45" spans="2:15" ht="16.5">
      <c r="B45" s="94"/>
      <c r="C45" s="49"/>
      <c r="D45" s="49"/>
      <c r="E45" s="49"/>
      <c r="F45" s="49"/>
      <c r="G45" s="49"/>
      <c r="H45" s="49"/>
      <c r="I45" s="49"/>
      <c r="J45" s="49"/>
      <c r="K45" s="49"/>
      <c r="L45" s="49"/>
      <c r="M45" s="49"/>
      <c r="N45" s="49"/>
      <c r="O45" s="49"/>
    </row>
    <row r="46" spans="2:15" ht="16.5">
      <c r="B46" s="74" t="s">
        <v>124</v>
      </c>
      <c r="C46" s="106">
        <f>+C44*0.25</f>
        <v>626.25</v>
      </c>
      <c r="D46" s="106">
        <f aca="true" t="shared" si="18" ref="D46:O46">+D44*0.25</f>
        <v>676.25</v>
      </c>
      <c r="E46" s="106">
        <f t="shared" si="18"/>
        <v>601.25</v>
      </c>
      <c r="F46" s="106">
        <f t="shared" si="18"/>
        <v>626.25</v>
      </c>
      <c r="G46" s="106">
        <f t="shared" si="18"/>
        <v>676.25</v>
      </c>
      <c r="H46" s="106">
        <f t="shared" si="18"/>
        <v>601.25</v>
      </c>
      <c r="I46" s="106">
        <f t="shared" si="18"/>
        <v>626.25</v>
      </c>
      <c r="J46" s="106">
        <f t="shared" si="18"/>
        <v>676.25</v>
      </c>
      <c r="K46" s="106">
        <f t="shared" si="18"/>
        <v>601.25</v>
      </c>
      <c r="L46" s="106">
        <f t="shared" si="18"/>
        <v>626.25</v>
      </c>
      <c r="M46" s="106">
        <f t="shared" si="18"/>
        <v>676.25</v>
      </c>
      <c r="N46" s="106">
        <f t="shared" si="18"/>
        <v>601.25</v>
      </c>
      <c r="O46" s="106">
        <f t="shared" si="18"/>
        <v>7315</v>
      </c>
    </row>
    <row r="47" spans="2:15" ht="16.5">
      <c r="B47" s="94"/>
      <c r="C47" s="55"/>
      <c r="D47" s="55"/>
      <c r="E47" s="55"/>
      <c r="F47" s="55"/>
      <c r="G47" s="55"/>
      <c r="H47" s="55"/>
      <c r="I47" s="55"/>
      <c r="J47" s="55"/>
      <c r="K47" s="55"/>
      <c r="L47" s="55"/>
      <c r="M47" s="55"/>
      <c r="N47" s="55"/>
      <c r="O47" s="55"/>
    </row>
    <row r="48" spans="2:15" ht="16" thickBot="1">
      <c r="B48" s="97" t="s">
        <v>109</v>
      </c>
      <c r="C48" s="107">
        <f>+C44-C46</f>
        <v>1878.75</v>
      </c>
      <c r="D48" s="107">
        <f aca="true" t="shared" si="19" ref="D48:O48">+D44-D46</f>
        <v>2028.75</v>
      </c>
      <c r="E48" s="107">
        <f t="shared" si="19"/>
        <v>1803.75</v>
      </c>
      <c r="F48" s="107">
        <f t="shared" si="19"/>
        <v>1878.75</v>
      </c>
      <c r="G48" s="107">
        <f t="shared" si="19"/>
        <v>2028.75</v>
      </c>
      <c r="H48" s="107">
        <f t="shared" si="19"/>
        <v>1803.75</v>
      </c>
      <c r="I48" s="107">
        <f t="shared" si="19"/>
        <v>1878.75</v>
      </c>
      <c r="J48" s="107">
        <f t="shared" si="19"/>
        <v>2028.75</v>
      </c>
      <c r="K48" s="107">
        <f t="shared" si="19"/>
        <v>1803.75</v>
      </c>
      <c r="L48" s="107">
        <f t="shared" si="19"/>
        <v>1878.75</v>
      </c>
      <c r="M48" s="107">
        <f t="shared" si="19"/>
        <v>2028.75</v>
      </c>
      <c r="N48" s="107">
        <f t="shared" si="19"/>
        <v>1803.75</v>
      </c>
      <c r="O48" s="107">
        <f t="shared" si="19"/>
        <v>21945</v>
      </c>
    </row>
    <row r="49" spans="2:15" ht="16" thickTop="1">
      <c r="B49" s="78"/>
      <c r="C49" s="95"/>
      <c r="D49" s="95"/>
      <c r="E49" s="95"/>
      <c r="F49" s="95"/>
      <c r="G49" s="95"/>
      <c r="H49" s="95"/>
      <c r="I49" s="95"/>
      <c r="J49" s="95"/>
      <c r="K49" s="95"/>
      <c r="L49" s="95"/>
      <c r="M49" s="95"/>
      <c r="N49" s="95"/>
      <c r="O49" s="95"/>
    </row>
    <row r="50" spans="3:15" ht="16.5">
      <c r="C50" s="95"/>
      <c r="D50" s="95"/>
      <c r="E50" s="95"/>
      <c r="F50" s="95"/>
      <c r="G50" s="95"/>
      <c r="H50" s="95"/>
      <c r="I50" s="95"/>
      <c r="J50" s="95"/>
      <c r="K50" s="95"/>
      <c r="L50" s="95"/>
      <c r="M50" s="138"/>
      <c r="N50" s="138"/>
      <c r="O50" s="95"/>
    </row>
    <row r="51" spans="3:15" ht="16.5">
      <c r="C51" s="55"/>
      <c r="D51" s="55"/>
      <c r="E51" s="55"/>
      <c r="F51" s="55"/>
      <c r="G51" s="55"/>
      <c r="H51" s="55"/>
      <c r="I51" s="55"/>
      <c r="J51" s="55"/>
      <c r="K51" s="55"/>
      <c r="L51" s="55"/>
      <c r="M51" s="138"/>
      <c r="N51" s="138"/>
      <c r="O51" s="55"/>
    </row>
    <row r="52" spans="3:15" ht="16.5">
      <c r="C52" s="55"/>
      <c r="D52" s="55"/>
      <c r="E52" s="55"/>
      <c r="F52" s="55"/>
      <c r="G52" s="55"/>
      <c r="H52" s="55"/>
      <c r="I52" s="55"/>
      <c r="J52" s="55"/>
      <c r="K52" s="55"/>
      <c r="L52" s="55"/>
      <c r="M52" s="55"/>
      <c r="N52" s="55"/>
      <c r="O52" s="55"/>
    </row>
    <row r="53" spans="3:15" ht="16.5">
      <c r="C53" s="55"/>
      <c r="D53" s="55"/>
      <c r="E53" s="55"/>
      <c r="F53" s="55"/>
      <c r="G53" s="55"/>
      <c r="H53" s="55"/>
      <c r="I53" s="55"/>
      <c r="J53" s="55"/>
      <c r="K53" s="55"/>
      <c r="L53" s="55"/>
      <c r="M53" s="55"/>
      <c r="N53" s="55"/>
      <c r="O53" s="55"/>
    </row>
    <row r="54" spans="3:15" ht="16.5">
      <c r="C54" s="55"/>
      <c r="D54" s="55"/>
      <c r="E54" s="55"/>
      <c r="F54" s="55"/>
      <c r="G54" s="55"/>
      <c r="H54" s="55"/>
      <c r="I54" s="55"/>
      <c r="J54" s="55"/>
      <c r="K54" s="55"/>
      <c r="L54" s="55"/>
      <c r="M54" s="55"/>
      <c r="N54" s="55"/>
      <c r="O54" s="55"/>
    </row>
    <row r="55" spans="3:15" ht="16.5">
      <c r="C55" s="55"/>
      <c r="D55" s="55"/>
      <c r="E55" s="55"/>
      <c r="F55" s="55"/>
      <c r="G55" s="55"/>
      <c r="H55" s="55"/>
      <c r="I55" s="55"/>
      <c r="J55" s="55"/>
      <c r="K55" s="55"/>
      <c r="L55" s="55"/>
      <c r="M55" s="55"/>
      <c r="N55" s="55"/>
      <c r="O55" s="55"/>
    </row>
    <row r="56" spans="2:15" ht="16.5">
      <c r="B56" s="2"/>
      <c r="C56" s="55"/>
      <c r="D56" s="55"/>
      <c r="E56" s="55"/>
      <c r="F56" s="55"/>
      <c r="G56" s="55"/>
      <c r="H56" s="55"/>
      <c r="I56" s="55"/>
      <c r="J56" s="55"/>
      <c r="K56" s="55"/>
      <c r="L56" s="55"/>
      <c r="M56" s="55"/>
      <c r="N56" s="55"/>
      <c r="O56" s="55"/>
    </row>
    <row r="57" spans="2:15" ht="16.5">
      <c r="B57" s="35"/>
      <c r="C57" s="49"/>
      <c r="D57" s="49"/>
      <c r="E57" s="49"/>
      <c r="F57" s="49"/>
      <c r="G57" s="49"/>
      <c r="H57" s="49"/>
      <c r="I57" s="49"/>
      <c r="J57" s="49"/>
      <c r="K57" s="49"/>
      <c r="L57" s="49"/>
      <c r="M57" s="49"/>
      <c r="N57" s="49"/>
      <c r="O57" s="55"/>
    </row>
    <row r="58" spans="3:15" ht="16.5">
      <c r="C58" s="50"/>
      <c r="D58" s="50"/>
      <c r="E58" s="50"/>
      <c r="F58" s="50"/>
      <c r="G58" s="50"/>
      <c r="H58" s="50"/>
      <c r="I58" s="50"/>
      <c r="J58" s="50"/>
      <c r="K58" s="50"/>
      <c r="L58" s="50"/>
      <c r="M58" s="50"/>
      <c r="N58" s="50"/>
      <c r="O58" s="50"/>
    </row>
    <row r="59" spans="3:15" ht="16.5">
      <c r="C59" s="50"/>
      <c r="D59" s="50"/>
      <c r="E59" s="50"/>
      <c r="F59" s="50"/>
      <c r="G59" s="50"/>
      <c r="H59" s="50"/>
      <c r="I59" s="50"/>
      <c r="J59" s="50"/>
      <c r="K59" s="50"/>
      <c r="L59" s="50"/>
      <c r="M59" s="50"/>
      <c r="N59" s="50"/>
      <c r="O59" s="50"/>
    </row>
    <row r="60" spans="3:15" ht="16.5">
      <c r="C60" s="50"/>
      <c r="D60" s="50"/>
      <c r="E60" s="50"/>
      <c r="F60" s="50"/>
      <c r="G60" s="50"/>
      <c r="H60" s="50"/>
      <c r="I60" s="50"/>
      <c r="J60" s="50"/>
      <c r="K60" s="50"/>
      <c r="L60" s="50"/>
      <c r="M60" s="50"/>
      <c r="N60" s="50"/>
      <c r="O60" s="50"/>
    </row>
    <row r="61" spans="3:15" ht="16.5">
      <c r="C61" s="50"/>
      <c r="D61" s="50"/>
      <c r="E61" s="50"/>
      <c r="F61" s="50"/>
      <c r="G61" s="50"/>
      <c r="H61" s="50"/>
      <c r="I61" s="50"/>
      <c r="J61" s="50"/>
      <c r="K61" s="50"/>
      <c r="L61" s="50"/>
      <c r="M61" s="50"/>
      <c r="N61" s="50"/>
      <c r="O61" s="50"/>
    </row>
  </sheetData>
  <mergeCells count="3">
    <mergeCell ref="M51:N51"/>
    <mergeCell ref="B2:O2"/>
    <mergeCell ref="M50:N50"/>
  </mergeCells>
  <conditionalFormatting sqref="C7:N7">
    <cfRule type="cellIs" priority="1" dxfId="2" operator="lessThan">
      <formula>0</formula>
    </cfRule>
  </conditionalFormatting>
  <printOptions/>
  <pageMargins left="0" right="0" top="0" bottom="0" header="0.5118110236220472" footer="0.5118110236220472"/>
  <pageSetup fitToHeight="1" fitToWidth="1"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showGridLines="0" workbookViewId="0" topLeftCell="A1">
      <selection activeCell="C9" sqref="C9:C11"/>
    </sheetView>
  </sheetViews>
  <sheetFormatPr defaultColWidth="8.6640625" defaultRowHeight="16.5"/>
  <cols>
    <col min="1" max="1" width="8.6640625" style="33" customWidth="1"/>
    <col min="2" max="2" width="36.6640625" style="3" customWidth="1"/>
    <col min="3" max="15" width="7.88671875" style="3" customWidth="1"/>
    <col min="16" max="16" width="15.5546875" style="3" customWidth="1"/>
    <col min="17" max="18" width="14.10546875" style="3" customWidth="1"/>
    <col min="19" max="16384" width="8.6640625" style="3" customWidth="1"/>
  </cols>
  <sheetData>
    <row r="1" spans="2:18" s="3" customFormat="1" ht="35" thickBot="1">
      <c r="B1" s="21" t="s">
        <v>0</v>
      </c>
      <c r="C1" s="21"/>
      <c r="D1" s="21"/>
      <c r="E1" s="21"/>
      <c r="F1" s="21"/>
      <c r="G1" s="21"/>
      <c r="H1" s="22"/>
      <c r="I1" s="21"/>
      <c r="J1" s="21"/>
      <c r="K1" s="21"/>
      <c r="L1" s="21"/>
      <c r="M1" s="21"/>
      <c r="N1" s="23"/>
      <c r="O1" s="14"/>
      <c r="P1" s="24" t="s">
        <v>27</v>
      </c>
      <c r="Q1" s="20">
        <v>41640</v>
      </c>
      <c r="R1" s="20"/>
    </row>
    <row r="2" spans="2:18" s="3" customFormat="1" ht="16.5">
      <c r="B2" s="139" t="s">
        <v>32</v>
      </c>
      <c r="C2" s="139"/>
      <c r="D2" s="139"/>
      <c r="E2" s="139"/>
      <c r="F2" s="139"/>
      <c r="G2" s="139"/>
      <c r="H2" s="139"/>
      <c r="I2" s="139"/>
      <c r="J2" s="139"/>
      <c r="K2" s="139"/>
      <c r="L2" s="139"/>
      <c r="M2" s="139"/>
      <c r="N2" s="139"/>
      <c r="O2" s="139"/>
      <c r="P2" s="139"/>
      <c r="Q2" s="139"/>
      <c r="R2" s="31"/>
    </row>
    <row r="3" spans="2:18" s="3" customFormat="1" ht="16.5">
      <c r="B3" s="15" t="s">
        <v>33</v>
      </c>
      <c r="C3" s="15"/>
      <c r="D3" s="15"/>
      <c r="E3" s="15"/>
      <c r="F3" s="15"/>
      <c r="G3" s="15"/>
      <c r="H3" s="15"/>
      <c r="I3" s="15"/>
      <c r="J3" s="15"/>
      <c r="K3" s="15"/>
      <c r="L3" s="15"/>
      <c r="M3" s="15"/>
      <c r="N3" s="15"/>
      <c r="O3" s="16"/>
      <c r="P3" s="17"/>
      <c r="Q3" s="18"/>
      <c r="R3" s="18"/>
    </row>
    <row r="4" spans="2:18" s="3" customFormat="1" ht="16.5">
      <c r="B4" s="19" t="s">
        <v>26</v>
      </c>
      <c r="C4" s="15"/>
      <c r="D4" s="15"/>
      <c r="E4" s="15"/>
      <c r="F4" s="15"/>
      <c r="G4" s="15"/>
      <c r="H4" s="15"/>
      <c r="I4" s="15"/>
      <c r="J4" s="15"/>
      <c r="K4" s="15"/>
      <c r="L4" s="15"/>
      <c r="M4" s="15"/>
      <c r="N4" s="15"/>
      <c r="O4" s="16"/>
      <c r="P4" s="17"/>
      <c r="Q4" s="18"/>
      <c r="R4" s="18"/>
    </row>
    <row r="5" spans="2:18" s="3" customFormat="1" ht="16.5">
      <c r="B5" s="4"/>
      <c r="C5" s="9"/>
      <c r="D5" s="9"/>
      <c r="E5" s="9"/>
      <c r="F5" s="9"/>
      <c r="G5" s="9"/>
      <c r="H5" s="9"/>
      <c r="I5" s="9"/>
      <c r="J5" s="9"/>
      <c r="K5" s="9"/>
      <c r="L5" s="9"/>
      <c r="M5" s="9"/>
      <c r="N5" s="9"/>
      <c r="P5" s="7"/>
      <c r="Q5" s="8"/>
      <c r="R5" s="8"/>
    </row>
    <row r="6" spans="2:18" s="3" customFormat="1" ht="31" thickBot="1">
      <c r="B6" s="25"/>
      <c r="C6" s="25" t="s">
        <v>19</v>
      </c>
      <c r="D6" s="26">
        <f>FiscalYear</f>
        <v>41640</v>
      </c>
      <c r="E6" s="26">
        <f>DATE(YEAR(D6),MONTH(D6)+1,1)</f>
        <v>41671</v>
      </c>
      <c r="F6" s="26">
        <f aca="true" t="shared" si="0" ref="F6:O6">DATE(YEAR(E6),MONTH(E6)+1,1)</f>
        <v>41699</v>
      </c>
      <c r="G6" s="26">
        <f t="shared" si="0"/>
        <v>41730</v>
      </c>
      <c r="H6" s="26">
        <f t="shared" si="0"/>
        <v>41760</v>
      </c>
      <c r="I6" s="26">
        <f t="shared" si="0"/>
        <v>41791</v>
      </c>
      <c r="J6" s="26">
        <f t="shared" si="0"/>
        <v>41821</v>
      </c>
      <c r="K6" s="26">
        <f t="shared" si="0"/>
        <v>41852</v>
      </c>
      <c r="L6" s="26">
        <f t="shared" si="0"/>
        <v>41883</v>
      </c>
      <c r="M6" s="26">
        <f t="shared" si="0"/>
        <v>41913</v>
      </c>
      <c r="N6" s="26">
        <f t="shared" si="0"/>
        <v>41944</v>
      </c>
      <c r="O6" s="26">
        <f t="shared" si="0"/>
        <v>41974</v>
      </c>
      <c r="P6" s="27" t="s">
        <v>28</v>
      </c>
      <c r="Q6" s="28" t="s">
        <v>1</v>
      </c>
      <c r="R6" s="28"/>
    </row>
    <row r="7" spans="2:18" s="3" customFormat="1" ht="16" thickTop="1">
      <c r="B7" s="10"/>
      <c r="C7" s="5"/>
      <c r="D7" s="5"/>
      <c r="E7" s="5"/>
      <c r="F7" s="5"/>
      <c r="G7" s="5"/>
      <c r="H7" s="5"/>
      <c r="I7" s="5"/>
      <c r="J7" s="5"/>
      <c r="K7" s="5"/>
      <c r="L7" s="5"/>
      <c r="M7" s="5"/>
      <c r="N7" s="5"/>
      <c r="O7" s="5"/>
      <c r="P7" s="5"/>
      <c r="Q7" s="5"/>
      <c r="R7" s="5"/>
    </row>
    <row r="8" spans="2:18" s="3" customFormat="1" ht="18" thickBot="1">
      <c r="B8" s="13" t="s">
        <v>21</v>
      </c>
      <c r="C8" s="13"/>
      <c r="D8" s="13"/>
      <c r="E8" s="13"/>
      <c r="F8" s="13"/>
      <c r="G8" s="13"/>
      <c r="H8" s="13"/>
      <c r="I8" s="13"/>
      <c r="J8" s="13"/>
      <c r="K8" s="13"/>
      <c r="L8" s="13"/>
      <c r="M8" s="13"/>
      <c r="N8" s="13"/>
      <c r="O8" s="13"/>
      <c r="P8" s="13"/>
      <c r="Q8" s="13"/>
      <c r="R8" s="13"/>
    </row>
    <row r="9" spans="2:18" s="3" customFormat="1" ht="16.5">
      <c r="B9" s="10" t="s">
        <v>29</v>
      </c>
      <c r="C9" s="12">
        <v>55000</v>
      </c>
      <c r="D9" s="12">
        <f aca="true" t="shared" si="1" ref="D9:O9">C11</f>
        <v>67593</v>
      </c>
      <c r="E9" s="12">
        <f t="shared" si="1"/>
        <v>65852</v>
      </c>
      <c r="F9" s="12">
        <f t="shared" si="1"/>
        <v>65131</v>
      </c>
      <c r="G9" s="12">
        <f t="shared" si="1"/>
        <v>61416</v>
      </c>
      <c r="H9" s="12">
        <f t="shared" si="1"/>
        <v>61424</v>
      </c>
      <c r="I9" s="12">
        <f t="shared" si="1"/>
        <v>61877</v>
      </c>
      <c r="J9" s="12">
        <f t="shared" si="1"/>
        <v>32452</v>
      </c>
      <c r="K9" s="12">
        <f t="shared" si="1"/>
        <v>28547</v>
      </c>
      <c r="L9" s="12">
        <f t="shared" si="1"/>
        <v>24642</v>
      </c>
      <c r="M9" s="12">
        <f t="shared" si="1"/>
        <v>20217</v>
      </c>
      <c r="N9" s="12">
        <f t="shared" si="1"/>
        <v>10792</v>
      </c>
      <c r="O9" s="12">
        <f t="shared" si="1"/>
        <v>6497</v>
      </c>
      <c r="P9" s="12">
        <f>_xlfn.IFERROR(AVERAGE('Cash Flow 2015'!$D9:$O9),"")</f>
        <v>42203.333333333336</v>
      </c>
      <c r="Q9" s="5"/>
      <c r="R9" s="5"/>
    </row>
    <row r="10" spans="2:18" s="3" customFormat="1" ht="15.75" customHeight="1">
      <c r="B10" s="11" t="s">
        <v>31</v>
      </c>
      <c r="C10" s="12">
        <f>SUM(C9,'Cash Flow 2015'!$C$17)</f>
        <v>67593</v>
      </c>
      <c r="D10" s="12">
        <f>SUM(D9,'Cash Flow 2015'!$D$17)</f>
        <v>75394</v>
      </c>
      <c r="E10" s="12">
        <f>SUM(E9,'Cash Flow 2015'!$E$17)</f>
        <v>74888</v>
      </c>
      <c r="F10" s="12">
        <f>SUM(F9,'Cash Flow 2015'!$F$17)</f>
        <v>70424</v>
      </c>
      <c r="G10" s="12">
        <f>SUM(G9,'Cash Flow 2015'!$G$17)</f>
        <v>71788</v>
      </c>
      <c r="H10" s="12">
        <f>SUM(H9,'Cash Flow 2015'!$H$17)</f>
        <v>72006</v>
      </c>
      <c r="I10" s="12">
        <f>SUM(I9,'Cash Flow 2015'!$I$17)</f>
        <v>61877</v>
      </c>
      <c r="J10" s="12">
        <f>SUM(J9,'Cash Flow 2015'!$J$17)</f>
        <v>32452</v>
      </c>
      <c r="K10" s="12">
        <f>SUM(K9,'Cash Flow 2015'!$K$17)</f>
        <v>28547</v>
      </c>
      <c r="L10" s="12">
        <f>SUM(L9,'Cash Flow 2015'!$L$17)</f>
        <v>24642</v>
      </c>
      <c r="M10" s="12">
        <f>SUM(M9,'Cash Flow 2015'!$M$17)</f>
        <v>20217</v>
      </c>
      <c r="N10" s="12">
        <f>SUM(N9,'Cash Flow 2015'!$N$17)</f>
        <v>10792</v>
      </c>
      <c r="O10" s="12">
        <f>SUM(O9,'Cash Flow 2015'!$O$17)</f>
        <v>6497</v>
      </c>
      <c r="P10" s="12">
        <f>_xlfn.IFERROR(AVERAGE('Cash Flow 2015'!$D10:$O10),"")</f>
        <v>45793.666666666664</v>
      </c>
      <c r="Q10" s="5"/>
      <c r="R10" s="5"/>
    </row>
    <row r="11" spans="2:18" s="3" customFormat="1" ht="16.5">
      <c r="B11" s="11" t="s">
        <v>30</v>
      </c>
      <c r="C11" s="12">
        <f>(C10-'Cash Flow 2015'!$C$40)</f>
        <v>67593</v>
      </c>
      <c r="D11" s="12">
        <f>(D10-'Cash Flow 2015'!$D$40)</f>
        <v>65852</v>
      </c>
      <c r="E11" s="12">
        <f>(E10-'Cash Flow 2015'!$E$40)</f>
        <v>65131</v>
      </c>
      <c r="F11" s="12">
        <f>(F10-'Cash Flow 2015'!$F$40)</f>
        <v>61416</v>
      </c>
      <c r="G11" s="12">
        <f>(G10-'Cash Flow 2015'!$G$40)</f>
        <v>61424</v>
      </c>
      <c r="H11" s="12">
        <f>(H10-'Cash Flow 2015'!$H$40)</f>
        <v>61877</v>
      </c>
      <c r="I11" s="12">
        <f>(I10-'Cash Flow 2015'!$I$40)</f>
        <v>32452</v>
      </c>
      <c r="J11" s="12">
        <f>(J10-'Cash Flow 2015'!$J$40)</f>
        <v>28547</v>
      </c>
      <c r="K11" s="12">
        <f>(K10-'Cash Flow 2015'!$K$40)</f>
        <v>24642</v>
      </c>
      <c r="L11" s="12">
        <f>(L10-'Cash Flow 2015'!$L$40)</f>
        <v>20217</v>
      </c>
      <c r="M11" s="12">
        <f>(M10-'Cash Flow 2015'!$M$40)</f>
        <v>10792</v>
      </c>
      <c r="N11" s="12">
        <f>(N10-'Cash Flow 2015'!$N$40)</f>
        <v>6497</v>
      </c>
      <c r="O11" s="12">
        <f>(O10-'Cash Flow 2015'!$O$40)</f>
        <v>2102</v>
      </c>
      <c r="P11" s="12">
        <f>_xlfn.IFERROR(AVERAGE('Cash Flow 2015'!$D11:$O11),"")</f>
        <v>36745.75</v>
      </c>
      <c r="Q11" s="5"/>
      <c r="R11" s="5"/>
    </row>
    <row r="12" spans="2:18" s="3" customFormat="1" ht="16.5">
      <c r="B12" s="10"/>
      <c r="C12" s="5"/>
      <c r="D12" s="5"/>
      <c r="E12" s="5"/>
      <c r="F12" s="5"/>
      <c r="G12" s="5"/>
      <c r="H12" s="5"/>
      <c r="I12" s="5"/>
      <c r="J12" s="5"/>
      <c r="K12" s="5"/>
      <c r="L12" s="5"/>
      <c r="M12" s="5"/>
      <c r="N12" s="5"/>
      <c r="O12" s="5"/>
      <c r="P12" s="5"/>
      <c r="Q12" s="5"/>
      <c r="R12" s="5"/>
    </row>
    <row r="13" spans="2:18" s="3" customFormat="1" ht="18" thickBot="1">
      <c r="B13" s="13" t="s">
        <v>20</v>
      </c>
      <c r="C13" s="13"/>
      <c r="D13" s="13"/>
      <c r="E13" s="13"/>
      <c r="F13" s="13"/>
      <c r="G13" s="13"/>
      <c r="H13" s="13"/>
      <c r="I13" s="13"/>
      <c r="J13" s="13"/>
      <c r="K13" s="13"/>
      <c r="L13" s="13"/>
      <c r="M13" s="13"/>
      <c r="N13" s="13"/>
      <c r="O13" s="13"/>
      <c r="P13" s="13"/>
      <c r="Q13" s="13"/>
      <c r="R13" s="13"/>
    </row>
    <row r="14" spans="2:18" s="3" customFormat="1" ht="16.5">
      <c r="B14" s="2" t="s">
        <v>34</v>
      </c>
      <c r="C14" s="29">
        <v>5616</v>
      </c>
      <c r="D14" s="29">
        <v>3218</v>
      </c>
      <c r="E14" s="29">
        <v>4411</v>
      </c>
      <c r="F14" s="29">
        <v>1642</v>
      </c>
      <c r="G14" s="29">
        <v>4647</v>
      </c>
      <c r="H14" s="29">
        <v>3034</v>
      </c>
      <c r="I14" s="29"/>
      <c r="J14" s="29"/>
      <c r="K14" s="29"/>
      <c r="L14" s="29"/>
      <c r="M14" s="29"/>
      <c r="N14" s="29"/>
      <c r="O14" s="29"/>
      <c r="P14" s="29">
        <f>_xlfn.IFERROR(AVERAGE('Cash Flow 2015'!$D14:$O14),"")</f>
        <v>3390.4</v>
      </c>
      <c r="Q14" s="1"/>
      <c r="R14" s="1"/>
    </row>
    <row r="15" spans="2:18" s="3" customFormat="1" ht="16.5">
      <c r="B15" s="2" t="s">
        <v>35</v>
      </c>
      <c r="C15" s="29">
        <v>4498</v>
      </c>
      <c r="D15" s="29">
        <v>3493</v>
      </c>
      <c r="E15" s="29">
        <v>1987</v>
      </c>
      <c r="F15" s="29">
        <v>1029</v>
      </c>
      <c r="G15" s="29">
        <v>2911</v>
      </c>
      <c r="H15" s="29">
        <v>4234</v>
      </c>
      <c r="I15" s="29"/>
      <c r="J15" s="29"/>
      <c r="K15" s="29"/>
      <c r="L15" s="29"/>
      <c r="M15" s="29"/>
      <c r="N15" s="29"/>
      <c r="O15" s="29"/>
      <c r="P15" s="29">
        <f>_xlfn.IFERROR(AVERAGE('Cash Flow 2015'!$D15:$O15),"")</f>
        <v>2730.8</v>
      </c>
      <c r="Q15" s="1"/>
      <c r="R15" s="1"/>
    </row>
    <row r="16" spans="2:18" s="3" customFormat="1" ht="16.5">
      <c r="B16" s="2" t="s">
        <v>36</v>
      </c>
      <c r="C16" s="29">
        <v>2479</v>
      </c>
      <c r="D16" s="29">
        <v>1090</v>
      </c>
      <c r="E16" s="29">
        <v>2638</v>
      </c>
      <c r="F16" s="29">
        <v>2622</v>
      </c>
      <c r="G16" s="29">
        <v>2814</v>
      </c>
      <c r="H16" s="29">
        <v>3314</v>
      </c>
      <c r="I16" s="29"/>
      <c r="J16" s="29"/>
      <c r="K16" s="29"/>
      <c r="L16" s="29"/>
      <c r="M16" s="29"/>
      <c r="N16" s="29"/>
      <c r="O16" s="29"/>
      <c r="P16" s="29">
        <f>_xlfn.IFERROR(AVERAGE('Cash Flow 2015'!$D16:$O16),"")</f>
        <v>2495.6</v>
      </c>
      <c r="Q16" s="1"/>
      <c r="R16" s="1"/>
    </row>
    <row r="17" spans="2:18" ht="15">
      <c r="B17" s="2" t="s">
        <v>24</v>
      </c>
      <c r="C17" s="29">
        <f aca="true" t="shared" si="2" ref="C17:O17">SUBTOTAL(109,C14:C16)</f>
        <v>12593</v>
      </c>
      <c r="D17" s="29">
        <f t="shared" si="2"/>
        <v>7801</v>
      </c>
      <c r="E17" s="29">
        <f t="shared" si="2"/>
        <v>9036</v>
      </c>
      <c r="F17" s="29">
        <f t="shared" si="2"/>
        <v>5293</v>
      </c>
      <c r="G17" s="29">
        <f t="shared" si="2"/>
        <v>10372</v>
      </c>
      <c r="H17" s="29">
        <f t="shared" si="2"/>
        <v>10582</v>
      </c>
      <c r="I17" s="29">
        <f t="shared" si="2"/>
        <v>0</v>
      </c>
      <c r="J17" s="29">
        <f t="shared" si="2"/>
        <v>0</v>
      </c>
      <c r="K17" s="29">
        <f t="shared" si="2"/>
        <v>0</v>
      </c>
      <c r="L17" s="29">
        <f t="shared" si="2"/>
        <v>0</v>
      </c>
      <c r="M17" s="29">
        <f t="shared" si="2"/>
        <v>0</v>
      </c>
      <c r="N17" s="29">
        <f t="shared" si="2"/>
        <v>0</v>
      </c>
      <c r="O17" s="29">
        <f t="shared" si="2"/>
        <v>0</v>
      </c>
      <c r="P17" s="29">
        <f>_xlfn.IFERROR(AVERAGE(D17:O17),"")</f>
        <v>3590.3333333333335</v>
      </c>
      <c r="Q17" s="1"/>
      <c r="R17" s="1"/>
    </row>
    <row r="18" spans="2:18" ht="16.5">
      <c r="B18" s="6"/>
      <c r="C18" s="5"/>
      <c r="D18" s="5"/>
      <c r="E18" s="5"/>
      <c r="F18" s="5"/>
      <c r="G18" s="5"/>
      <c r="H18" s="5"/>
      <c r="I18" s="5"/>
      <c r="J18" s="5"/>
      <c r="K18" s="5"/>
      <c r="L18" s="5"/>
      <c r="M18" s="5"/>
      <c r="N18" s="5"/>
      <c r="O18" s="5"/>
      <c r="P18" s="5"/>
      <c r="Q18" s="5"/>
      <c r="R18" s="5"/>
    </row>
    <row r="19" spans="2:18" ht="18" thickBot="1">
      <c r="B19" s="13" t="s">
        <v>22</v>
      </c>
      <c r="C19" s="13"/>
      <c r="D19" s="13"/>
      <c r="E19" s="13"/>
      <c r="F19" s="13"/>
      <c r="G19" s="13"/>
      <c r="H19" s="13"/>
      <c r="I19" s="13"/>
      <c r="J19" s="13"/>
      <c r="K19" s="13"/>
      <c r="L19" s="13"/>
      <c r="M19" s="13"/>
      <c r="N19" s="13"/>
      <c r="O19" s="13"/>
      <c r="P19" s="13"/>
      <c r="Q19" s="13"/>
      <c r="R19" s="13"/>
    </row>
    <row r="20" spans="2:18" ht="16.5">
      <c r="B20" s="2" t="s">
        <v>37</v>
      </c>
      <c r="C20" s="29"/>
      <c r="D20" s="29">
        <v>500</v>
      </c>
      <c r="E20" s="29">
        <v>500</v>
      </c>
      <c r="F20" s="29"/>
      <c r="G20" s="29">
        <v>451</v>
      </c>
      <c r="H20" s="29">
        <v>104</v>
      </c>
      <c r="I20" s="29"/>
      <c r="J20" s="29"/>
      <c r="K20" s="29"/>
      <c r="L20" s="29"/>
      <c r="M20" s="29"/>
      <c r="N20" s="29"/>
      <c r="O20" s="29"/>
      <c r="P20" s="29">
        <f>_xlfn.IFERROR(AVERAGE('Cash Flow 2015'!$D20:$O20),"")</f>
        <v>388.75</v>
      </c>
      <c r="Q20" s="1"/>
      <c r="R20" s="1"/>
    </row>
    <row r="21" spans="2:18" ht="16.5">
      <c r="B21" s="2" t="s">
        <v>44</v>
      </c>
      <c r="C21" s="29"/>
      <c r="D21" s="29">
        <v>0</v>
      </c>
      <c r="E21" s="29">
        <v>0</v>
      </c>
      <c r="F21" s="29">
        <v>0</v>
      </c>
      <c r="G21" s="29">
        <v>0</v>
      </c>
      <c r="H21" s="29">
        <v>0</v>
      </c>
      <c r="I21" s="29">
        <v>25000</v>
      </c>
      <c r="J21" s="29">
        <v>0</v>
      </c>
      <c r="K21" s="29">
        <v>0</v>
      </c>
      <c r="L21" s="29">
        <v>0</v>
      </c>
      <c r="M21" s="29">
        <v>5000</v>
      </c>
      <c r="N21" s="29">
        <v>0</v>
      </c>
      <c r="O21" s="29">
        <v>0</v>
      </c>
      <c r="P21" s="32">
        <f>_xlfn.IFERROR(AVERAGE('Cash Flow 2015'!$D21:$O21),"")</f>
        <v>2500</v>
      </c>
      <c r="Q21" s="1"/>
      <c r="R21" s="1"/>
    </row>
    <row r="22" spans="2:18" ht="16.5">
      <c r="B22" s="2" t="s">
        <v>38</v>
      </c>
      <c r="C22" s="29"/>
      <c r="D22" s="29">
        <v>2900</v>
      </c>
      <c r="E22" s="29">
        <v>2900</v>
      </c>
      <c r="F22" s="29">
        <v>2900</v>
      </c>
      <c r="G22" s="29">
        <v>2900</v>
      </c>
      <c r="H22" s="29">
        <v>2900</v>
      </c>
      <c r="I22" s="29">
        <v>2900</v>
      </c>
      <c r="J22" s="29">
        <v>2900</v>
      </c>
      <c r="K22" s="29">
        <v>2900</v>
      </c>
      <c r="L22" s="29">
        <v>2900</v>
      </c>
      <c r="M22" s="29">
        <v>2900</v>
      </c>
      <c r="N22" s="29">
        <v>2900</v>
      </c>
      <c r="O22" s="29">
        <v>2900</v>
      </c>
      <c r="P22" s="29">
        <f>_xlfn.IFERROR(AVERAGE('Cash Flow 2015'!$D22:$O22),"")</f>
        <v>2900</v>
      </c>
      <c r="Q22" s="1"/>
      <c r="R22" s="1"/>
    </row>
    <row r="23" spans="1:18" ht="16.5">
      <c r="A23" s="33">
        <v>1</v>
      </c>
      <c r="B23" s="2" t="s">
        <v>39</v>
      </c>
      <c r="C23" s="29"/>
      <c r="D23" s="29">
        <v>0</v>
      </c>
      <c r="E23" s="29">
        <v>0</v>
      </c>
      <c r="F23" s="29">
        <v>0</v>
      </c>
      <c r="G23" s="29">
        <v>1040</v>
      </c>
      <c r="H23" s="29">
        <v>1040</v>
      </c>
      <c r="I23" s="29">
        <v>1040</v>
      </c>
      <c r="J23" s="29">
        <v>520</v>
      </c>
      <c r="K23" s="29">
        <v>520</v>
      </c>
      <c r="L23" s="29">
        <v>1040</v>
      </c>
      <c r="M23" s="29">
        <v>1040</v>
      </c>
      <c r="N23" s="29">
        <v>520</v>
      </c>
      <c r="O23" s="29">
        <v>520</v>
      </c>
      <c r="P23" s="32">
        <f>_xlfn.IFERROR(AVERAGE('Cash Flow 2015'!$D23:$O23),"")</f>
        <v>606.6666666666666</v>
      </c>
      <c r="Q23" s="1"/>
      <c r="R23" s="1"/>
    </row>
    <row r="24" spans="2:18" ht="16.5">
      <c r="B24" s="2" t="s">
        <v>2</v>
      </c>
      <c r="C24" s="29"/>
      <c r="D24" s="29">
        <v>75</v>
      </c>
      <c r="E24" s="29">
        <v>75</v>
      </c>
      <c r="F24" s="29">
        <v>75</v>
      </c>
      <c r="G24" s="29">
        <v>75</v>
      </c>
      <c r="H24" s="29">
        <v>75</v>
      </c>
      <c r="I24" s="29">
        <v>75</v>
      </c>
      <c r="J24" s="29">
        <v>75</v>
      </c>
      <c r="K24" s="29">
        <v>75</v>
      </c>
      <c r="L24" s="29">
        <v>75</v>
      </c>
      <c r="M24" s="29">
        <v>75</v>
      </c>
      <c r="N24" s="29">
        <v>75</v>
      </c>
      <c r="O24" s="29">
        <v>75</v>
      </c>
      <c r="P24" s="29">
        <f>_xlfn.IFERROR(AVERAGE('Cash Flow 2015'!$D24:$O24),"")</f>
        <v>75</v>
      </c>
      <c r="Q24" s="1"/>
      <c r="R24" s="1"/>
    </row>
    <row r="25" spans="2:18" ht="16.5">
      <c r="B25" s="2" t="s">
        <v>3</v>
      </c>
      <c r="C25" s="29"/>
      <c r="D25" s="29">
        <v>0</v>
      </c>
      <c r="E25" s="29">
        <v>0</v>
      </c>
      <c r="F25" s="29">
        <v>100</v>
      </c>
      <c r="G25" s="29">
        <v>0</v>
      </c>
      <c r="H25" s="29">
        <v>0</v>
      </c>
      <c r="I25" s="29">
        <v>0</v>
      </c>
      <c r="J25" s="29">
        <v>0</v>
      </c>
      <c r="K25" s="29">
        <v>0</v>
      </c>
      <c r="L25" s="29">
        <v>0</v>
      </c>
      <c r="M25" s="29">
        <v>0</v>
      </c>
      <c r="N25" s="29">
        <v>0</v>
      </c>
      <c r="O25" s="29">
        <v>100</v>
      </c>
      <c r="P25" s="29">
        <f>_xlfn.IFERROR(AVERAGE('Cash Flow 2015'!$D25:$O25),"")</f>
        <v>16.666666666666668</v>
      </c>
      <c r="Q25" s="1"/>
      <c r="R25" s="1"/>
    </row>
    <row r="26" spans="1:18" ht="16.5">
      <c r="A26" s="33">
        <v>1</v>
      </c>
      <c r="B26" s="2" t="s">
        <v>4</v>
      </c>
      <c r="C26" s="29"/>
      <c r="D26" s="29">
        <v>0</v>
      </c>
      <c r="E26" s="29">
        <v>100</v>
      </c>
      <c r="F26" s="29">
        <v>0</v>
      </c>
      <c r="G26" s="29">
        <v>0</v>
      </c>
      <c r="H26" s="29">
        <v>0</v>
      </c>
      <c r="I26" s="29">
        <v>200</v>
      </c>
      <c r="J26" s="29">
        <v>200</v>
      </c>
      <c r="K26" s="29">
        <v>200</v>
      </c>
      <c r="L26" s="29">
        <v>200</v>
      </c>
      <c r="M26" s="29">
        <v>200</v>
      </c>
      <c r="N26" s="29">
        <v>200</v>
      </c>
      <c r="O26" s="29">
        <v>200</v>
      </c>
      <c r="P26" s="29">
        <f>_xlfn.IFERROR(AVERAGE('Cash Flow 2015'!$D26:$O26),"")</f>
        <v>125</v>
      </c>
      <c r="Q26" s="1"/>
      <c r="R26" s="1"/>
    </row>
    <row r="27" spans="1:18" ht="16.5">
      <c r="A27" s="33">
        <v>1</v>
      </c>
      <c r="B27" s="2" t="s">
        <v>5</v>
      </c>
      <c r="C27" s="29"/>
      <c r="D27" s="29">
        <v>210</v>
      </c>
      <c r="E27" s="29">
        <v>210</v>
      </c>
      <c r="F27" s="29">
        <v>210</v>
      </c>
      <c r="G27" s="29">
        <v>210</v>
      </c>
      <c r="H27" s="29">
        <v>210</v>
      </c>
      <c r="I27" s="29">
        <v>210</v>
      </c>
      <c r="J27" s="29">
        <v>210</v>
      </c>
      <c r="K27" s="29">
        <v>210</v>
      </c>
      <c r="L27" s="29">
        <v>210</v>
      </c>
      <c r="M27" s="29">
        <v>210</v>
      </c>
      <c r="N27" s="29">
        <v>600</v>
      </c>
      <c r="O27" s="29">
        <v>600</v>
      </c>
      <c r="P27" s="29">
        <f>_xlfn.IFERROR(AVERAGE('Cash Flow 2015'!$D27:$O27),"")</f>
        <v>275</v>
      </c>
      <c r="Q27" s="1"/>
      <c r="R27" s="1"/>
    </row>
    <row r="28" spans="2:18" ht="16.5">
      <c r="B28" s="2" t="s">
        <v>6</v>
      </c>
      <c r="C28" s="29"/>
      <c r="D28" s="29">
        <v>285</v>
      </c>
      <c r="E28" s="29">
        <v>318</v>
      </c>
      <c r="F28" s="29">
        <v>151</v>
      </c>
      <c r="G28" s="29">
        <v>134</v>
      </c>
      <c r="H28" s="29">
        <v>228</v>
      </c>
      <c r="I28" s="29"/>
      <c r="J28" s="29"/>
      <c r="K28" s="29"/>
      <c r="L28" s="29"/>
      <c r="M28" s="29"/>
      <c r="N28" s="29"/>
      <c r="O28" s="29"/>
      <c r="P28" s="29">
        <f>_xlfn.IFERROR(AVERAGE('Cash Flow 2015'!$D28:$O28),"")</f>
        <v>223.2</v>
      </c>
      <c r="Q28" s="1"/>
      <c r="R28" s="1"/>
    </row>
    <row r="29" spans="2:18" ht="16.5">
      <c r="B29" s="2" t="s">
        <v>40</v>
      </c>
      <c r="C29" s="29"/>
      <c r="D29" s="29"/>
      <c r="E29" s="29"/>
      <c r="F29" s="29"/>
      <c r="G29" s="29"/>
      <c r="H29" s="29"/>
      <c r="I29" s="29"/>
      <c r="J29" s="29"/>
      <c r="K29" s="29"/>
      <c r="L29" s="29"/>
      <c r="M29" s="29"/>
      <c r="N29" s="29"/>
      <c r="O29" s="29"/>
      <c r="P29" s="32" t="str">
        <f>_xlfn.IFERROR(AVERAGE('Cash Flow 2015'!$D29:$O29),"")</f>
        <v/>
      </c>
      <c r="Q29" s="1"/>
      <c r="R29" s="1"/>
    </row>
    <row r="30" spans="2:18" ht="16.5">
      <c r="B30" s="2" t="s">
        <v>41</v>
      </c>
      <c r="C30" s="29"/>
      <c r="D30" s="29"/>
      <c r="E30" s="29"/>
      <c r="F30" s="29"/>
      <c r="G30" s="29"/>
      <c r="H30" s="29"/>
      <c r="I30" s="29"/>
      <c r="J30" s="29"/>
      <c r="K30" s="29"/>
      <c r="L30" s="29"/>
      <c r="M30" s="29"/>
      <c r="N30" s="29"/>
      <c r="O30" s="29"/>
      <c r="P30" s="32" t="str">
        <f>_xlfn.IFERROR(AVERAGE('Cash Flow 2015'!$D30:$O30),"")</f>
        <v/>
      </c>
      <c r="Q30" s="1"/>
      <c r="R30" s="1"/>
    </row>
    <row r="31" spans="2:18" ht="16.5">
      <c r="B31" s="2" t="s">
        <v>42</v>
      </c>
      <c r="C31" s="29"/>
      <c r="D31" s="29"/>
      <c r="E31" s="29"/>
      <c r="F31" s="29"/>
      <c r="G31" s="29"/>
      <c r="H31" s="29"/>
      <c r="I31" s="29"/>
      <c r="J31" s="29"/>
      <c r="K31" s="29"/>
      <c r="L31" s="29"/>
      <c r="M31" s="29"/>
      <c r="N31" s="29"/>
      <c r="O31" s="29"/>
      <c r="P31" s="32" t="str">
        <f>_xlfn.IFERROR(AVERAGE('Cash Flow 2015'!$D31:$O31),"")</f>
        <v/>
      </c>
      <c r="Q31" s="1"/>
      <c r="R31" s="1"/>
    </row>
    <row r="32" spans="2:18" ht="16.5">
      <c r="B32" s="2" t="s">
        <v>43</v>
      </c>
      <c r="C32" s="29"/>
      <c r="D32" s="29"/>
      <c r="E32" s="29"/>
      <c r="F32" s="29"/>
      <c r="G32" s="29"/>
      <c r="H32" s="29"/>
      <c r="I32" s="29"/>
      <c r="J32" s="29"/>
      <c r="K32" s="29"/>
      <c r="L32" s="29"/>
      <c r="M32" s="29"/>
      <c r="N32" s="29"/>
      <c r="O32" s="29"/>
      <c r="P32" s="32" t="str">
        <f>_xlfn.IFERROR(AVERAGE('Cash Flow 2015'!$D32:$O32),"")</f>
        <v/>
      </c>
      <c r="Q32" s="1"/>
      <c r="R32" s="1"/>
    </row>
    <row r="33" spans="2:18" s="3" customFormat="1" ht="16.5">
      <c r="B33" s="2" t="s">
        <v>45</v>
      </c>
      <c r="C33" s="29"/>
      <c r="D33" s="29"/>
      <c r="E33" s="29"/>
      <c r="F33" s="29"/>
      <c r="G33" s="29"/>
      <c r="H33" s="29"/>
      <c r="I33" s="29"/>
      <c r="J33" s="29"/>
      <c r="K33" s="29"/>
      <c r="L33" s="29"/>
      <c r="M33" s="29"/>
      <c r="N33" s="29"/>
      <c r="O33" s="29"/>
      <c r="P33" s="32" t="str">
        <f>_xlfn.IFERROR(AVERAGE('Cash Flow 2015'!$D33:$O33),"")</f>
        <v/>
      </c>
      <c r="Q33" s="1"/>
      <c r="R33" s="1"/>
    </row>
    <row r="34" spans="2:18" s="3" customFormat="1" ht="16.5">
      <c r="B34" s="2" t="s">
        <v>7</v>
      </c>
      <c r="C34" s="29"/>
      <c r="D34" s="29">
        <v>123</v>
      </c>
      <c r="E34" s="29">
        <v>234</v>
      </c>
      <c r="F34" s="29">
        <v>123</v>
      </c>
      <c r="G34" s="29">
        <v>234</v>
      </c>
      <c r="H34" s="29">
        <v>123</v>
      </c>
      <c r="I34" s="29"/>
      <c r="J34" s="29"/>
      <c r="K34" s="29"/>
      <c r="L34" s="29"/>
      <c r="M34" s="29"/>
      <c r="N34" s="29"/>
      <c r="O34" s="29"/>
      <c r="P34" s="29">
        <f>_xlfn.IFERROR(AVERAGE('Cash Flow 2015'!$D34:$O34),"")</f>
        <v>167.4</v>
      </c>
      <c r="Q34" s="1"/>
      <c r="R34" s="1"/>
    </row>
    <row r="35" spans="2:18" s="3" customFormat="1" ht="16.5">
      <c r="B35" s="2" t="s">
        <v>8</v>
      </c>
      <c r="C35" s="29"/>
      <c r="D35" s="29">
        <v>4000</v>
      </c>
      <c r="E35" s="29">
        <v>4000</v>
      </c>
      <c r="F35" s="29">
        <v>4000</v>
      </c>
      <c r="G35" s="29">
        <v>4000</v>
      </c>
      <c r="H35" s="29">
        <v>4000</v>
      </c>
      <c r="I35" s="29"/>
      <c r="J35" s="29"/>
      <c r="K35" s="29"/>
      <c r="L35" s="29"/>
      <c r="M35" s="29"/>
      <c r="N35" s="29"/>
      <c r="O35" s="29"/>
      <c r="P35" s="29">
        <f>_xlfn.IFERROR(AVERAGE('Cash Flow 2015'!$D35:$O35),"")</f>
        <v>4000</v>
      </c>
      <c r="Q35" s="1"/>
      <c r="R35" s="1"/>
    </row>
    <row r="36" spans="2:18" s="3" customFormat="1" ht="16.5">
      <c r="B36" s="2" t="s">
        <v>9</v>
      </c>
      <c r="C36" s="29"/>
      <c r="D36" s="29">
        <v>679</v>
      </c>
      <c r="E36" s="29">
        <v>700</v>
      </c>
      <c r="F36" s="29">
        <v>679</v>
      </c>
      <c r="G36" s="29">
        <v>650</v>
      </c>
      <c r="H36" s="29">
        <v>679</v>
      </c>
      <c r="I36" s="29"/>
      <c r="J36" s="29"/>
      <c r="K36" s="29"/>
      <c r="L36" s="29"/>
      <c r="M36" s="29"/>
      <c r="N36" s="29"/>
      <c r="O36" s="29"/>
      <c r="P36" s="29">
        <f>_xlfn.IFERROR(AVERAGE('Cash Flow 2015'!$D36:$O36),"")</f>
        <v>677.4</v>
      </c>
      <c r="Q36" s="1"/>
      <c r="R36" s="1"/>
    </row>
    <row r="37" spans="2:18" s="3" customFormat="1" ht="16.5">
      <c r="B37" s="2" t="s">
        <v>10</v>
      </c>
      <c r="C37" s="29"/>
      <c r="D37" s="29">
        <v>400</v>
      </c>
      <c r="E37" s="29">
        <v>350</v>
      </c>
      <c r="F37" s="29">
        <v>400</v>
      </c>
      <c r="G37" s="29">
        <v>300</v>
      </c>
      <c r="H37" s="29">
        <v>400</v>
      </c>
      <c r="I37" s="29"/>
      <c r="J37" s="29"/>
      <c r="K37" s="29"/>
      <c r="L37" s="29"/>
      <c r="M37" s="29"/>
      <c r="N37" s="29"/>
      <c r="O37" s="29"/>
      <c r="P37" s="29">
        <f>_xlfn.IFERROR(AVERAGE('Cash Flow 2015'!$D37:$O37),"")</f>
        <v>370</v>
      </c>
      <c r="Q37" s="1"/>
      <c r="R37" s="1"/>
    </row>
    <row r="38" spans="2:18" s="3" customFormat="1" ht="16.5">
      <c r="B38" s="2" t="s">
        <v>11</v>
      </c>
      <c r="C38" s="29"/>
      <c r="D38" s="29">
        <v>300</v>
      </c>
      <c r="E38" s="29">
        <v>300</v>
      </c>
      <c r="F38" s="29">
        <v>300</v>
      </c>
      <c r="G38" s="29">
        <v>300</v>
      </c>
      <c r="H38" s="29">
        <v>300</v>
      </c>
      <c r="I38" s="29"/>
      <c r="J38" s="29"/>
      <c r="K38" s="29"/>
      <c r="L38" s="29"/>
      <c r="M38" s="29"/>
      <c r="N38" s="29"/>
      <c r="O38" s="29"/>
      <c r="P38" s="29">
        <f>_xlfn.IFERROR(AVERAGE('Cash Flow 2015'!$D38:$O38),"")</f>
        <v>300</v>
      </c>
      <c r="Q38" s="1"/>
      <c r="R38" s="1"/>
    </row>
    <row r="39" spans="2:18" s="3" customFormat="1" ht="16.5">
      <c r="B39" s="2" t="s">
        <v>12</v>
      </c>
      <c r="C39" s="29"/>
      <c r="D39" s="29">
        <v>70</v>
      </c>
      <c r="E39" s="29">
        <v>70</v>
      </c>
      <c r="F39" s="29">
        <v>70</v>
      </c>
      <c r="G39" s="29">
        <v>70</v>
      </c>
      <c r="H39" s="29">
        <v>70</v>
      </c>
      <c r="I39" s="29"/>
      <c r="J39" s="29"/>
      <c r="K39" s="29"/>
      <c r="L39" s="29"/>
      <c r="M39" s="29"/>
      <c r="N39" s="29"/>
      <c r="O39" s="29"/>
      <c r="P39" s="29">
        <f>_xlfn.IFERROR(AVERAGE('Cash Flow 2015'!$D39:$O39),"")</f>
        <v>70</v>
      </c>
      <c r="Q39" s="1"/>
      <c r="R39" s="1"/>
    </row>
    <row r="40" spans="2:18" s="3" customFormat="1" ht="15">
      <c r="B40" s="2" t="s">
        <v>23</v>
      </c>
      <c r="C40" s="30"/>
      <c r="D40" s="29">
        <f aca="true" t="shared" si="3" ref="D40:O40">SUBTOTAL(109,D20:D39)</f>
        <v>9542</v>
      </c>
      <c r="E40" s="29">
        <f t="shared" si="3"/>
        <v>9757</v>
      </c>
      <c r="F40" s="29">
        <f t="shared" si="3"/>
        <v>9008</v>
      </c>
      <c r="G40" s="29">
        <f t="shared" si="3"/>
        <v>10364</v>
      </c>
      <c r="H40" s="29">
        <f t="shared" si="3"/>
        <v>10129</v>
      </c>
      <c r="I40" s="29">
        <f t="shared" si="3"/>
        <v>29425</v>
      </c>
      <c r="J40" s="29">
        <f t="shared" si="3"/>
        <v>3905</v>
      </c>
      <c r="K40" s="29">
        <f t="shared" si="3"/>
        <v>3905</v>
      </c>
      <c r="L40" s="29">
        <f t="shared" si="3"/>
        <v>4425</v>
      </c>
      <c r="M40" s="29">
        <f t="shared" si="3"/>
        <v>9425</v>
      </c>
      <c r="N40" s="29">
        <f t="shared" si="3"/>
        <v>4295</v>
      </c>
      <c r="O40" s="29">
        <f t="shared" si="3"/>
        <v>4395</v>
      </c>
      <c r="P40" s="29">
        <f>_xlfn.IFERROR(AVERAGE(D40:O40),"")</f>
        <v>9047.916666666666</v>
      </c>
      <c r="Q40" s="1"/>
      <c r="R40" s="1"/>
    </row>
    <row r="42" spans="2:18" s="3" customFormat="1" ht="18" thickBot="1">
      <c r="B42" s="140" t="s">
        <v>25</v>
      </c>
      <c r="C42" s="140"/>
      <c r="D42" s="140"/>
      <c r="E42" s="140"/>
      <c r="F42" s="140"/>
      <c r="G42" s="140"/>
      <c r="H42" s="140"/>
      <c r="I42" s="140"/>
      <c r="J42" s="140"/>
      <c r="K42" s="140"/>
      <c r="L42" s="140"/>
      <c r="M42" s="140"/>
      <c r="N42" s="140"/>
      <c r="O42" s="140"/>
      <c r="P42" s="140"/>
      <c r="Q42" s="140"/>
      <c r="R42" s="14"/>
    </row>
    <row r="43" spans="2:18" s="3" customFormat="1" ht="16.5">
      <c r="B43" s="2" t="s">
        <v>13</v>
      </c>
      <c r="C43" s="1"/>
      <c r="D43" s="29"/>
      <c r="E43" s="29"/>
      <c r="F43" s="29"/>
      <c r="G43" s="29"/>
      <c r="H43" s="29"/>
      <c r="I43" s="29"/>
      <c r="J43" s="29"/>
      <c r="K43" s="29"/>
      <c r="L43" s="29"/>
      <c r="M43" s="29"/>
      <c r="N43" s="29"/>
      <c r="O43" s="29"/>
      <c r="P43" s="29" t="str">
        <f>_xlfn.IFERROR(AVERAGE('Cash Flow 2015'!$D43:$O43),"")</f>
        <v/>
      </c>
      <c r="Q43" s="29"/>
      <c r="R43" s="29"/>
    </row>
    <row r="44" spans="2:18" s="3" customFormat="1" ht="16.5">
      <c r="B44" s="2" t="s">
        <v>14</v>
      </c>
      <c r="C44" s="1"/>
      <c r="D44" s="29"/>
      <c r="E44" s="29"/>
      <c r="F44" s="29"/>
      <c r="G44" s="29"/>
      <c r="H44" s="29"/>
      <c r="I44" s="29"/>
      <c r="J44" s="29"/>
      <c r="K44" s="29"/>
      <c r="L44" s="29"/>
      <c r="M44" s="29"/>
      <c r="N44" s="29"/>
      <c r="O44" s="29"/>
      <c r="P44" s="29" t="str">
        <f>_xlfn.IFERROR(AVERAGE('Cash Flow 2015'!$D44:$O44),"")</f>
        <v/>
      </c>
      <c r="Q44" s="29"/>
      <c r="R44" s="29"/>
    </row>
    <row r="45" spans="2:18" s="3" customFormat="1" ht="16.5">
      <c r="B45" s="2" t="s">
        <v>15</v>
      </c>
      <c r="C45" s="1"/>
      <c r="D45" s="29"/>
      <c r="E45" s="29"/>
      <c r="F45" s="29"/>
      <c r="G45" s="29"/>
      <c r="H45" s="29"/>
      <c r="I45" s="29"/>
      <c r="J45" s="29"/>
      <c r="K45" s="29"/>
      <c r="L45" s="29"/>
      <c r="M45" s="29"/>
      <c r="N45" s="29"/>
      <c r="O45" s="29"/>
      <c r="P45" s="29" t="str">
        <f>_xlfn.IFERROR(AVERAGE('Cash Flow 2015'!$D45:$O45),"")</f>
        <v/>
      </c>
      <c r="Q45" s="29"/>
      <c r="R45" s="29"/>
    </row>
    <row r="46" spans="2:18" s="3" customFormat="1" ht="16.5">
      <c r="B46" s="2" t="s">
        <v>16</v>
      </c>
      <c r="C46" s="1"/>
      <c r="D46" s="29"/>
      <c r="E46" s="29"/>
      <c r="F46" s="29"/>
      <c r="G46" s="29"/>
      <c r="H46" s="29"/>
      <c r="I46" s="29"/>
      <c r="J46" s="29"/>
      <c r="K46" s="29"/>
      <c r="L46" s="29"/>
      <c r="M46" s="29"/>
      <c r="N46" s="29"/>
      <c r="O46" s="29"/>
      <c r="P46" s="29" t="str">
        <f>_xlfn.IFERROR(AVERAGE('Cash Flow 2015'!$D46:$O46),"")</f>
        <v/>
      </c>
      <c r="Q46" s="29"/>
      <c r="R46" s="29"/>
    </row>
    <row r="47" spans="2:18" s="3" customFormat="1" ht="16.5">
      <c r="B47" s="2" t="s">
        <v>17</v>
      </c>
      <c r="C47" s="1"/>
      <c r="D47" s="29"/>
      <c r="E47" s="29"/>
      <c r="F47" s="29"/>
      <c r="G47" s="29"/>
      <c r="H47" s="29"/>
      <c r="I47" s="29"/>
      <c r="J47" s="29"/>
      <c r="K47" s="29"/>
      <c r="L47" s="29"/>
      <c r="M47" s="29"/>
      <c r="N47" s="29"/>
      <c r="O47" s="29"/>
      <c r="P47" s="29" t="str">
        <f>_xlfn.IFERROR(AVERAGE('Cash Flow 2015'!$D47:$O47),"")</f>
        <v/>
      </c>
      <c r="Q47" s="29"/>
      <c r="R47" s="29"/>
    </row>
    <row r="48" spans="2:18" s="3" customFormat="1" ht="16.5">
      <c r="B48" s="2" t="s">
        <v>18</v>
      </c>
      <c r="C48" s="1"/>
      <c r="D48" s="29"/>
      <c r="E48" s="29"/>
      <c r="F48" s="29"/>
      <c r="G48" s="29"/>
      <c r="H48" s="29"/>
      <c r="I48" s="29"/>
      <c r="J48" s="29"/>
      <c r="K48" s="29"/>
      <c r="L48" s="29"/>
      <c r="M48" s="29"/>
      <c r="N48" s="29"/>
      <c r="O48" s="29"/>
      <c r="P48" s="29" t="str">
        <f>_xlfn.IFERROR(AVERAGE('Cash Flow 2015'!$D48:$O48),"")</f>
        <v/>
      </c>
      <c r="Q48" s="29"/>
      <c r="R48" s="29"/>
    </row>
  </sheetData>
  <mergeCells count="2">
    <mergeCell ref="B42:Q42"/>
    <mergeCell ref="B2:Q2"/>
  </mergeCells>
  <conditionalFormatting sqref="P14:P16 P18 P20:P39 C9:P12">
    <cfRule type="cellIs" priority="10" dxfId="2" operator="lessThan">
      <formula>0</formula>
    </cfRule>
  </conditionalFormatting>
  <conditionalFormatting sqref="P43:P48">
    <cfRule type="cellIs" priority="6" dxfId="2" operator="lessThan">
      <formula>0</formula>
    </cfRule>
  </conditionalFormatting>
  <conditionalFormatting sqref="C7:P7">
    <cfRule type="cellIs" priority="3" dxfId="2" operator="lessThan">
      <formula>0</formula>
    </cfRule>
  </conditionalFormatting>
  <printOptions/>
  <pageMargins left="0.7" right="0.7" top="0.75" bottom="0.75" header="0.3" footer="0.3"/>
  <pageSetup fitToHeight="1" fitToWidth="1" orientation="portrait" paperSize="9"/>
  <headerFooter alignWithMargins="0">
    <evenFooter>&amp;LPrint Date: &amp;D&amp;RPage &amp;P of &amp;N</evenFooter>
  </headerFooter>
  <ignoredErrors>
    <ignoredError sqref="C11" emptyCellReference="1"/>
  </ignoredErrors>
  <legacyDrawing r:id="rId2"/>
  <tableParts>
    <tablePart r:id="rId4"/>
    <tablePart r:id="rId6"/>
    <tablePart r:id="rId3"/>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view="pageBreakPreview" zoomScale="60" workbookViewId="0" topLeftCell="A1">
      <selection activeCell="C52" sqref="C52"/>
    </sheetView>
  </sheetViews>
  <sheetFormatPr defaultColWidth="11.5546875" defaultRowHeight="16.5"/>
  <cols>
    <col min="1" max="1" width="4.88671875" style="0" customWidth="1"/>
    <col min="2" max="2" width="46.4453125" style="0" customWidth="1"/>
    <col min="3" max="14" width="8.5546875" style="0" customWidth="1"/>
    <col min="15" max="15" width="9.4453125" style="0" customWidth="1"/>
    <col min="16" max="16" width="3.99609375" style="0" customWidth="1"/>
    <col min="17" max="17" width="18.5546875" style="0" customWidth="1"/>
  </cols>
  <sheetData>
    <row r="1" spans="2:15" s="3" customFormat="1" ht="27" thickBot="1">
      <c r="B1" s="43" t="s">
        <v>108</v>
      </c>
      <c r="C1" s="21"/>
      <c r="D1" s="21"/>
      <c r="E1" s="21"/>
      <c r="F1" s="21"/>
      <c r="G1" s="21"/>
      <c r="H1" s="22"/>
      <c r="I1" s="21"/>
      <c r="J1" s="21"/>
      <c r="K1" s="21"/>
      <c r="L1" s="21"/>
      <c r="M1" s="21"/>
      <c r="N1" s="24"/>
      <c r="O1" s="20"/>
    </row>
    <row r="2" spans="2:15" s="3" customFormat="1" ht="16.5">
      <c r="B2" s="139" t="s">
        <v>120</v>
      </c>
      <c r="C2" s="139"/>
      <c r="D2" s="139"/>
      <c r="E2" s="139"/>
      <c r="F2" s="139"/>
      <c r="G2" s="139"/>
      <c r="H2" s="139"/>
      <c r="I2" s="139"/>
      <c r="J2" s="139"/>
      <c r="K2" s="139"/>
      <c r="L2" s="139"/>
      <c r="M2" s="139"/>
      <c r="N2" s="139"/>
      <c r="O2" s="139"/>
    </row>
    <row r="3" spans="2:15" s="3" customFormat="1" ht="16.5">
      <c r="B3" s="15"/>
      <c r="C3" s="15"/>
      <c r="D3" s="15"/>
      <c r="E3" s="15"/>
      <c r="F3" s="15"/>
      <c r="G3" s="15"/>
      <c r="H3" s="15"/>
      <c r="I3" s="15"/>
      <c r="J3" s="15"/>
      <c r="K3" s="15"/>
      <c r="L3" s="15"/>
      <c r="M3" s="15"/>
      <c r="N3" s="15"/>
      <c r="O3" s="16"/>
    </row>
    <row r="4" spans="2:15" s="3" customFormat="1" ht="16.5">
      <c r="B4" s="19"/>
      <c r="C4" s="15"/>
      <c r="D4" s="15"/>
      <c r="E4" s="15"/>
      <c r="F4" s="15"/>
      <c r="G4" s="15"/>
      <c r="H4" s="15"/>
      <c r="I4" s="15"/>
      <c r="J4" s="15"/>
      <c r="K4" s="15"/>
      <c r="L4" s="15"/>
      <c r="M4" s="15"/>
      <c r="N4" s="15"/>
      <c r="O4" s="16"/>
    </row>
    <row r="5" spans="2:14" ht="16.5">
      <c r="B5" s="4"/>
      <c r="C5" s="9"/>
      <c r="D5" s="9"/>
      <c r="E5" s="9"/>
      <c r="F5" s="9"/>
      <c r="G5" s="9"/>
      <c r="H5" s="9"/>
      <c r="I5" s="9"/>
      <c r="J5" s="9"/>
      <c r="K5" s="9"/>
      <c r="L5" s="9"/>
      <c r="M5" s="9"/>
      <c r="N5" s="3"/>
    </row>
    <row r="6" spans="2:15" ht="16" thickBot="1">
      <c r="B6" s="80"/>
      <c r="C6" s="81" t="s">
        <v>56</v>
      </c>
      <c r="D6" s="81" t="s">
        <v>57</v>
      </c>
      <c r="E6" s="81" t="s">
        <v>58</v>
      </c>
      <c r="F6" s="81" t="s">
        <v>59</v>
      </c>
      <c r="G6" s="81" t="s">
        <v>60</v>
      </c>
      <c r="H6" s="81" t="s">
        <v>61</v>
      </c>
      <c r="I6" s="81" t="s">
        <v>62</v>
      </c>
      <c r="J6" s="81" t="s">
        <v>63</v>
      </c>
      <c r="K6" s="81" t="s">
        <v>64</v>
      </c>
      <c r="L6" s="81" t="s">
        <v>65</v>
      </c>
      <c r="M6" s="81" t="s">
        <v>66</v>
      </c>
      <c r="N6" s="81" t="s">
        <v>67</v>
      </c>
      <c r="O6" s="81" t="s">
        <v>46</v>
      </c>
    </row>
    <row r="7" spans="2:15" ht="16" thickTop="1">
      <c r="B7" s="67"/>
      <c r="C7" s="49"/>
      <c r="D7" s="49"/>
      <c r="E7" s="49"/>
      <c r="F7" s="49"/>
      <c r="G7" s="49"/>
      <c r="H7" s="49"/>
      <c r="I7" s="49"/>
      <c r="J7" s="49"/>
      <c r="K7" s="49"/>
      <c r="L7" s="49"/>
      <c r="M7" s="49"/>
      <c r="N7" s="49"/>
      <c r="O7" s="82"/>
    </row>
    <row r="8" spans="2:15" ht="18" thickBot="1">
      <c r="B8" s="96" t="s">
        <v>21</v>
      </c>
      <c r="C8" s="96"/>
      <c r="D8" s="96"/>
      <c r="E8" s="96"/>
      <c r="F8" s="96"/>
      <c r="G8" s="96"/>
      <c r="H8" s="96"/>
      <c r="I8" s="96"/>
      <c r="J8" s="96"/>
      <c r="K8" s="96"/>
      <c r="L8" s="96"/>
      <c r="M8" s="96"/>
      <c r="N8" s="96"/>
      <c r="O8" s="96"/>
    </row>
    <row r="9" spans="2:15" ht="16.5">
      <c r="B9" s="67" t="s">
        <v>82</v>
      </c>
      <c r="C9" s="83">
        <v>5000</v>
      </c>
      <c r="D9" s="83">
        <f>$C$12</f>
        <v>5905</v>
      </c>
      <c r="E9" s="83">
        <f>$D$12</f>
        <v>7010</v>
      </c>
      <c r="F9" s="83">
        <f>$E$12</f>
        <v>6315</v>
      </c>
      <c r="G9" s="83">
        <f>$F$12</f>
        <v>7220</v>
      </c>
      <c r="H9" s="83">
        <f>$G$12</f>
        <v>8325</v>
      </c>
      <c r="I9" s="83">
        <f>$H$12</f>
        <v>5630</v>
      </c>
      <c r="J9" s="83">
        <f>$I$12</f>
        <v>6535</v>
      </c>
      <c r="K9" s="83">
        <f>$J$12</f>
        <v>7640</v>
      </c>
      <c r="L9" s="83">
        <f>$K$12</f>
        <v>6945</v>
      </c>
      <c r="M9" s="83">
        <f>$L$12</f>
        <v>5850</v>
      </c>
      <c r="N9" s="83">
        <f>$M$12</f>
        <v>6955</v>
      </c>
      <c r="O9" s="83">
        <f>+C9</f>
        <v>5000</v>
      </c>
    </row>
    <row r="10" spans="2:15" ht="16.5">
      <c r="B10" s="67" t="s">
        <v>87</v>
      </c>
      <c r="C10" s="83">
        <f>+C17</f>
        <v>5300</v>
      </c>
      <c r="D10" s="83">
        <f aca="true" t="shared" si="0" ref="D10:O10">+D17</f>
        <v>5300</v>
      </c>
      <c r="E10" s="83">
        <f t="shared" si="0"/>
        <v>5300</v>
      </c>
      <c r="F10" s="83">
        <f t="shared" si="0"/>
        <v>5300</v>
      </c>
      <c r="G10" s="83">
        <f t="shared" si="0"/>
        <v>5300</v>
      </c>
      <c r="H10" s="83">
        <f t="shared" si="0"/>
        <v>5300</v>
      </c>
      <c r="I10" s="83">
        <f t="shared" si="0"/>
        <v>5300</v>
      </c>
      <c r="J10" s="83">
        <f t="shared" si="0"/>
        <v>5300</v>
      </c>
      <c r="K10" s="83">
        <f t="shared" si="0"/>
        <v>5300</v>
      </c>
      <c r="L10" s="83">
        <f t="shared" si="0"/>
        <v>5300</v>
      </c>
      <c r="M10" s="83">
        <f t="shared" si="0"/>
        <v>5300</v>
      </c>
      <c r="N10" s="83">
        <f t="shared" si="0"/>
        <v>5300</v>
      </c>
      <c r="O10" s="83">
        <f t="shared" si="0"/>
        <v>63600</v>
      </c>
    </row>
    <row r="11" spans="2:15" ht="16.5">
      <c r="B11" s="68" t="s">
        <v>88</v>
      </c>
      <c r="C11" s="95">
        <f>+C40</f>
        <v>4395</v>
      </c>
      <c r="D11" s="95">
        <f aca="true" t="shared" si="1" ref="D11:O11">+D40</f>
        <v>4195</v>
      </c>
      <c r="E11" s="95">
        <f t="shared" si="1"/>
        <v>5995</v>
      </c>
      <c r="F11" s="95">
        <f t="shared" si="1"/>
        <v>4395</v>
      </c>
      <c r="G11" s="95">
        <f t="shared" si="1"/>
        <v>4195</v>
      </c>
      <c r="H11" s="75">
        <f t="shared" si="1"/>
        <v>7995</v>
      </c>
      <c r="I11" s="75">
        <f t="shared" si="1"/>
        <v>4395</v>
      </c>
      <c r="J11" s="75">
        <f t="shared" si="1"/>
        <v>4195</v>
      </c>
      <c r="K11" s="75">
        <f t="shared" si="1"/>
        <v>5995</v>
      </c>
      <c r="L11" s="75">
        <f t="shared" si="1"/>
        <v>6395</v>
      </c>
      <c r="M11" s="75">
        <f t="shared" si="1"/>
        <v>4195</v>
      </c>
      <c r="N11" s="75">
        <f t="shared" si="1"/>
        <v>5995</v>
      </c>
      <c r="O11" s="75">
        <f t="shared" si="1"/>
        <v>63540</v>
      </c>
    </row>
    <row r="12" spans="2:17" ht="16" thickBot="1">
      <c r="B12" s="108" t="s">
        <v>83</v>
      </c>
      <c r="C12" s="109">
        <f>+C9+C10-C11</f>
        <v>5905</v>
      </c>
      <c r="D12" s="109">
        <f aca="true" t="shared" si="2" ref="D12:O12">+D9+D10-D11</f>
        <v>7010</v>
      </c>
      <c r="E12" s="109">
        <f t="shared" si="2"/>
        <v>6315</v>
      </c>
      <c r="F12" s="109">
        <f t="shared" si="2"/>
        <v>7220</v>
      </c>
      <c r="G12" s="109">
        <f t="shared" si="2"/>
        <v>8325</v>
      </c>
      <c r="H12" s="92">
        <f t="shared" si="2"/>
        <v>5630</v>
      </c>
      <c r="I12" s="92">
        <f t="shared" si="2"/>
        <v>6535</v>
      </c>
      <c r="J12" s="92">
        <f t="shared" si="2"/>
        <v>7640</v>
      </c>
      <c r="K12" s="92">
        <f t="shared" si="2"/>
        <v>6945</v>
      </c>
      <c r="L12" s="92">
        <f t="shared" si="2"/>
        <v>5850</v>
      </c>
      <c r="M12" s="92">
        <f t="shared" si="2"/>
        <v>6955</v>
      </c>
      <c r="N12" s="92">
        <f t="shared" si="2"/>
        <v>6260</v>
      </c>
      <c r="O12" s="92">
        <f t="shared" si="2"/>
        <v>5060</v>
      </c>
      <c r="Q12" s="47"/>
    </row>
    <row r="13" spans="2:15" ht="16" thickTop="1">
      <c r="B13" s="67"/>
      <c r="C13" s="83"/>
      <c r="D13" s="83"/>
      <c r="E13" s="83"/>
      <c r="F13" s="83"/>
      <c r="G13" s="83"/>
      <c r="H13" s="83"/>
      <c r="I13" s="83"/>
      <c r="J13" s="83"/>
      <c r="K13" s="83"/>
      <c r="L13" s="83"/>
      <c r="M13" s="141"/>
      <c r="N13" s="141"/>
      <c r="O13" s="56"/>
    </row>
    <row r="14" spans="2:15" ht="16.5">
      <c r="B14" s="67"/>
      <c r="C14" s="83"/>
      <c r="D14" s="83"/>
      <c r="E14" s="83"/>
      <c r="F14" s="83"/>
      <c r="G14" s="83"/>
      <c r="H14" s="83"/>
      <c r="I14" s="83"/>
      <c r="J14" s="83"/>
      <c r="K14" s="83"/>
      <c r="L14" s="83"/>
      <c r="M14" s="93"/>
      <c r="N14" s="93"/>
      <c r="O14" s="56"/>
    </row>
    <row r="15" spans="2:15" ht="18" thickBot="1">
      <c r="B15" s="96" t="s">
        <v>87</v>
      </c>
      <c r="C15" s="102"/>
      <c r="D15" s="102"/>
      <c r="E15" s="102"/>
      <c r="F15" s="102"/>
      <c r="G15" s="102"/>
      <c r="H15" s="102"/>
      <c r="I15" s="102"/>
      <c r="J15" s="102"/>
      <c r="K15" s="102"/>
      <c r="L15" s="102"/>
      <c r="M15" s="102"/>
      <c r="N15" s="102"/>
      <c r="O15" s="102"/>
    </row>
    <row r="16" spans="2:15" ht="16.5">
      <c r="B16" s="58" t="s">
        <v>34</v>
      </c>
      <c r="C16" s="84">
        <f>+'Income Statement'!C14</f>
        <v>5300</v>
      </c>
      <c r="D16" s="84">
        <f>+'Income Statement'!D14</f>
        <v>5300</v>
      </c>
      <c r="E16" s="84">
        <f>+'Income Statement'!E14</f>
        <v>5300</v>
      </c>
      <c r="F16" s="84">
        <f>+'Income Statement'!F14</f>
        <v>5300</v>
      </c>
      <c r="G16" s="84">
        <f>+'Income Statement'!G14</f>
        <v>5300</v>
      </c>
      <c r="H16" s="84">
        <f>+'Income Statement'!H14</f>
        <v>5300</v>
      </c>
      <c r="I16" s="84">
        <f>+'Income Statement'!I14</f>
        <v>5300</v>
      </c>
      <c r="J16" s="84">
        <f>+'Income Statement'!J14</f>
        <v>5300</v>
      </c>
      <c r="K16" s="84">
        <f>+'Income Statement'!K14</f>
        <v>5300</v>
      </c>
      <c r="L16" s="84">
        <f>+'Income Statement'!L14</f>
        <v>5300</v>
      </c>
      <c r="M16" s="84">
        <f>+'Income Statement'!M14</f>
        <v>5300</v>
      </c>
      <c r="N16" s="84">
        <f>+'Income Statement'!N14</f>
        <v>5300</v>
      </c>
      <c r="O16" s="84">
        <f>+'Income Statement'!O14</f>
        <v>63600</v>
      </c>
    </row>
    <row r="17" spans="2:15" ht="16.5">
      <c r="B17" s="110" t="s">
        <v>86</v>
      </c>
      <c r="C17" s="85">
        <f aca="true" t="shared" si="3" ref="C17:N17">SUM(C16:C16)</f>
        <v>5300</v>
      </c>
      <c r="D17" s="86">
        <f t="shared" si="3"/>
        <v>5300</v>
      </c>
      <c r="E17" s="86">
        <f t="shared" si="3"/>
        <v>5300</v>
      </c>
      <c r="F17" s="86">
        <f t="shared" si="3"/>
        <v>5300</v>
      </c>
      <c r="G17" s="86">
        <f t="shared" si="3"/>
        <v>5300</v>
      </c>
      <c r="H17" s="86">
        <f t="shared" si="3"/>
        <v>5300</v>
      </c>
      <c r="I17" s="86">
        <f t="shared" si="3"/>
        <v>5300</v>
      </c>
      <c r="J17" s="86">
        <f t="shared" si="3"/>
        <v>5300</v>
      </c>
      <c r="K17" s="86">
        <f t="shared" si="3"/>
        <v>5300</v>
      </c>
      <c r="L17" s="86">
        <f t="shared" si="3"/>
        <v>5300</v>
      </c>
      <c r="M17" s="86">
        <f t="shared" si="3"/>
        <v>5300</v>
      </c>
      <c r="N17" s="86">
        <f t="shared" si="3"/>
        <v>5300</v>
      </c>
      <c r="O17" s="87">
        <f>SUM(C17:N17)</f>
        <v>63600</v>
      </c>
    </row>
    <row r="18" spans="2:15" ht="16.5">
      <c r="B18" s="67"/>
      <c r="C18" s="83"/>
      <c r="D18" s="83"/>
      <c r="E18" s="83"/>
      <c r="F18" s="83"/>
      <c r="G18" s="83"/>
      <c r="H18" s="83"/>
      <c r="I18" s="83"/>
      <c r="J18" s="83"/>
      <c r="K18" s="83"/>
      <c r="L18" s="83"/>
      <c r="M18" s="83"/>
      <c r="N18" s="83"/>
      <c r="O18" s="83"/>
    </row>
    <row r="19" spans="2:15" ht="16.5">
      <c r="B19" s="67"/>
      <c r="C19" s="83"/>
      <c r="D19" s="83"/>
      <c r="E19" s="83"/>
      <c r="F19" s="83"/>
      <c r="G19" s="83"/>
      <c r="H19" s="83"/>
      <c r="I19" s="83"/>
      <c r="J19" s="83"/>
      <c r="K19" s="83"/>
      <c r="L19" s="83"/>
      <c r="M19" s="83"/>
      <c r="N19" s="83"/>
      <c r="O19" s="83"/>
    </row>
    <row r="20" spans="2:15" ht="18" thickBot="1">
      <c r="B20" s="13" t="s">
        <v>88</v>
      </c>
      <c r="C20" s="102"/>
      <c r="D20" s="102"/>
      <c r="E20" s="102"/>
      <c r="F20" s="102"/>
      <c r="G20" s="102"/>
      <c r="H20" s="102"/>
      <c r="I20" s="102"/>
      <c r="J20" s="102"/>
      <c r="K20" s="102"/>
      <c r="L20" s="102"/>
      <c r="M20" s="102"/>
      <c r="N20" s="102"/>
      <c r="O20" s="102"/>
    </row>
    <row r="21" spans="2:15" ht="16.5">
      <c r="B21" s="98" t="s">
        <v>80</v>
      </c>
      <c r="C21" s="105">
        <f>+'Income Statement'!C27</f>
        <v>500</v>
      </c>
      <c r="D21" s="105">
        <f>+'Income Statement'!D27</f>
        <v>500</v>
      </c>
      <c r="E21" s="105">
        <f>+'Income Statement'!E27</f>
        <v>500</v>
      </c>
      <c r="F21" s="105">
        <f>+'Income Statement'!F27</f>
        <v>500</v>
      </c>
      <c r="G21" s="105">
        <f>+'Income Statement'!G27</f>
        <v>500</v>
      </c>
      <c r="H21" s="105">
        <f>+'Income Statement'!H27</f>
        <v>500</v>
      </c>
      <c r="I21" s="105">
        <f>+'Income Statement'!I27</f>
        <v>500</v>
      </c>
      <c r="J21" s="105">
        <f>+'Income Statement'!J27</f>
        <v>500</v>
      </c>
      <c r="K21" s="105">
        <f>+'Income Statement'!K27</f>
        <v>500</v>
      </c>
      <c r="L21" s="105">
        <f>+'Income Statement'!L27</f>
        <v>500</v>
      </c>
      <c r="M21" s="105">
        <f>+'Income Statement'!M27</f>
        <v>500</v>
      </c>
      <c r="N21" s="105">
        <f>+'Income Statement'!N27</f>
        <v>500</v>
      </c>
      <c r="O21" s="105">
        <f>+'Income Statement'!O27</f>
        <v>6000</v>
      </c>
    </row>
    <row r="22" spans="2:15" ht="16.5">
      <c r="B22" s="58" t="s">
        <v>123</v>
      </c>
      <c r="C22" s="55">
        <v>2500</v>
      </c>
      <c r="D22" s="55">
        <f>+C22</f>
        <v>2500</v>
      </c>
      <c r="E22" s="55">
        <f aca="true" t="shared" si="4" ref="E22:N22">+D22</f>
        <v>2500</v>
      </c>
      <c r="F22" s="55">
        <f t="shared" si="4"/>
        <v>2500</v>
      </c>
      <c r="G22" s="55">
        <f t="shared" si="4"/>
        <v>2500</v>
      </c>
      <c r="H22" s="55">
        <f t="shared" si="4"/>
        <v>2500</v>
      </c>
      <c r="I22" s="55">
        <f t="shared" si="4"/>
        <v>2500</v>
      </c>
      <c r="J22" s="55">
        <f t="shared" si="4"/>
        <v>2500</v>
      </c>
      <c r="K22" s="55">
        <f t="shared" si="4"/>
        <v>2500</v>
      </c>
      <c r="L22" s="55">
        <f t="shared" si="4"/>
        <v>2500</v>
      </c>
      <c r="M22" s="55">
        <f t="shared" si="4"/>
        <v>2500</v>
      </c>
      <c r="N22" s="55">
        <f t="shared" si="4"/>
        <v>2500</v>
      </c>
      <c r="O22" s="55">
        <f>SUM(C22:N22)</f>
        <v>30000</v>
      </c>
    </row>
    <row r="23" spans="2:15" ht="16.5">
      <c r="B23" s="98" t="s">
        <v>49</v>
      </c>
      <c r="C23" s="105">
        <f>+'Income Statement'!C28</f>
        <v>200</v>
      </c>
      <c r="D23" s="105">
        <f>+'Income Statement'!D28</f>
        <v>200</v>
      </c>
      <c r="E23" s="105">
        <f>+'Income Statement'!E28</f>
        <v>200</v>
      </c>
      <c r="F23" s="105">
        <f>+'Income Statement'!F28</f>
        <v>200</v>
      </c>
      <c r="G23" s="105">
        <f>+'Income Statement'!G28</f>
        <v>200</v>
      </c>
      <c r="H23" s="105">
        <f>+'Income Statement'!H28</f>
        <v>200</v>
      </c>
      <c r="I23" s="105">
        <f>+'Income Statement'!I28</f>
        <v>200</v>
      </c>
      <c r="J23" s="105">
        <f>+'Income Statement'!J28</f>
        <v>200</v>
      </c>
      <c r="K23" s="105">
        <f>+'Income Statement'!K28</f>
        <v>200</v>
      </c>
      <c r="L23" s="105">
        <f>+'Income Statement'!L28</f>
        <v>200</v>
      </c>
      <c r="M23" s="105">
        <f>+'Income Statement'!M28</f>
        <v>200</v>
      </c>
      <c r="N23" s="105">
        <f>+'Income Statement'!N28</f>
        <v>200</v>
      </c>
      <c r="O23" s="105">
        <f>+'Income Statement'!O28</f>
        <v>2400</v>
      </c>
    </row>
    <row r="24" spans="2:15" ht="16.5">
      <c r="B24" s="58" t="s">
        <v>53</v>
      </c>
      <c r="C24" s="55">
        <f>+'Income Statement'!C29</f>
        <v>100</v>
      </c>
      <c r="D24" s="55">
        <f>+'Income Statement'!D29</f>
        <v>0</v>
      </c>
      <c r="E24" s="55">
        <f>+'Income Statement'!E29</f>
        <v>0</v>
      </c>
      <c r="F24" s="55">
        <f>+'Income Statement'!F29</f>
        <v>100</v>
      </c>
      <c r="G24" s="55">
        <f>+'Income Statement'!G29</f>
        <v>0</v>
      </c>
      <c r="H24" s="55">
        <f>+'Income Statement'!H29</f>
        <v>0</v>
      </c>
      <c r="I24" s="55">
        <f>+'Income Statement'!I29</f>
        <v>100</v>
      </c>
      <c r="J24" s="55">
        <f>+'Income Statement'!J29</f>
        <v>0</v>
      </c>
      <c r="K24" s="55">
        <f>+'Income Statement'!K29</f>
        <v>0</v>
      </c>
      <c r="L24" s="55">
        <f>+'Income Statement'!L29</f>
        <v>100</v>
      </c>
      <c r="M24" s="55">
        <f>+'Income Statement'!M29</f>
        <v>0</v>
      </c>
      <c r="N24" s="55">
        <f>+'Income Statement'!N29</f>
        <v>0</v>
      </c>
      <c r="O24" s="55">
        <f>+'Income Statement'!O29</f>
        <v>400</v>
      </c>
    </row>
    <row r="25" spans="2:15" ht="16.5">
      <c r="B25" s="98" t="s">
        <v>3</v>
      </c>
      <c r="C25" s="105">
        <f>+'Income Statement'!C30</f>
        <v>100</v>
      </c>
      <c r="D25" s="105">
        <f>+'Income Statement'!D30</f>
        <v>0</v>
      </c>
      <c r="E25" s="105">
        <f>+'Income Statement'!E30</f>
        <v>0</v>
      </c>
      <c r="F25" s="105">
        <f>+'Income Statement'!F30</f>
        <v>100</v>
      </c>
      <c r="G25" s="105">
        <f>+'Income Statement'!G30</f>
        <v>0</v>
      </c>
      <c r="H25" s="105">
        <f>+'Income Statement'!H30</f>
        <v>0</v>
      </c>
      <c r="I25" s="105">
        <f>+'Income Statement'!I30</f>
        <v>100</v>
      </c>
      <c r="J25" s="105">
        <f>+'Income Statement'!J30</f>
        <v>0</v>
      </c>
      <c r="K25" s="105">
        <f>+'Income Statement'!K30</f>
        <v>0</v>
      </c>
      <c r="L25" s="105">
        <f>+'Income Statement'!L30</f>
        <v>100</v>
      </c>
      <c r="M25" s="105">
        <f>+'Income Statement'!M30</f>
        <v>0</v>
      </c>
      <c r="N25" s="105">
        <f>+'Income Statement'!N30</f>
        <v>0</v>
      </c>
      <c r="O25" s="105">
        <f>+'Income Statement'!O30</f>
        <v>400</v>
      </c>
    </row>
    <row r="26" spans="2:15" ht="16.5">
      <c r="B26" s="58" t="s">
        <v>48</v>
      </c>
      <c r="C26" s="55">
        <f>+'Income Statement'!C31</f>
        <v>50</v>
      </c>
      <c r="D26" s="55">
        <f>+'Income Statement'!D31</f>
        <v>50</v>
      </c>
      <c r="E26" s="55">
        <f>+'Income Statement'!E31</f>
        <v>50</v>
      </c>
      <c r="F26" s="55">
        <f>+'Income Statement'!F31</f>
        <v>50</v>
      </c>
      <c r="G26" s="55">
        <f>+'Income Statement'!G31</f>
        <v>50</v>
      </c>
      <c r="H26" s="55">
        <f>+'Income Statement'!H31</f>
        <v>50</v>
      </c>
      <c r="I26" s="55">
        <f>+'Income Statement'!I31</f>
        <v>50</v>
      </c>
      <c r="J26" s="55">
        <f>+'Income Statement'!J31</f>
        <v>50</v>
      </c>
      <c r="K26" s="55">
        <f>+'Income Statement'!K31</f>
        <v>50</v>
      </c>
      <c r="L26" s="55">
        <f>+'Income Statement'!L31</f>
        <v>50</v>
      </c>
      <c r="M26" s="55">
        <f>+'Income Statement'!M31</f>
        <v>50</v>
      </c>
      <c r="N26" s="55">
        <f>+'Income Statement'!N31</f>
        <v>50</v>
      </c>
      <c r="O26" s="55">
        <f>+'Income Statement'!O31</f>
        <v>600</v>
      </c>
    </row>
    <row r="27" spans="2:15" ht="16.5">
      <c r="B27" s="98" t="s">
        <v>5</v>
      </c>
      <c r="C27" s="105">
        <f>+'Income Statement'!C32</f>
        <v>300</v>
      </c>
      <c r="D27" s="105">
        <f>+'Income Statement'!D32</f>
        <v>300</v>
      </c>
      <c r="E27" s="105">
        <f>+'Income Statement'!E32</f>
        <v>300</v>
      </c>
      <c r="F27" s="105">
        <f>+'Income Statement'!F32</f>
        <v>300</v>
      </c>
      <c r="G27" s="105">
        <f>+'Income Statement'!G32</f>
        <v>300</v>
      </c>
      <c r="H27" s="105">
        <f>+'Income Statement'!H32</f>
        <v>300</v>
      </c>
      <c r="I27" s="105">
        <f>+'Income Statement'!I32</f>
        <v>300</v>
      </c>
      <c r="J27" s="105">
        <f>+'Income Statement'!J32</f>
        <v>300</v>
      </c>
      <c r="K27" s="105">
        <f>+'Income Statement'!K32</f>
        <v>300</v>
      </c>
      <c r="L27" s="105">
        <f>+'Income Statement'!L32</f>
        <v>300</v>
      </c>
      <c r="M27" s="105">
        <f>+'Income Statement'!M32</f>
        <v>300</v>
      </c>
      <c r="N27" s="105">
        <f>+'Income Statement'!N32</f>
        <v>300</v>
      </c>
      <c r="O27" s="105">
        <f>+'Income Statement'!O32</f>
        <v>4800</v>
      </c>
    </row>
    <row r="28" spans="2:15" ht="16.5">
      <c r="B28" s="58" t="s">
        <v>51</v>
      </c>
      <c r="C28" s="55">
        <f>+'Income Statement'!C33</f>
        <v>50</v>
      </c>
      <c r="D28" s="55">
        <f>+'Income Statement'!D33</f>
        <v>50</v>
      </c>
      <c r="E28" s="55">
        <f>+'Income Statement'!E33</f>
        <v>50</v>
      </c>
      <c r="F28" s="55">
        <f>+'Income Statement'!F33</f>
        <v>50</v>
      </c>
      <c r="G28" s="55">
        <f>+'Income Statement'!G33</f>
        <v>50</v>
      </c>
      <c r="H28" s="55">
        <f>+'Income Statement'!H33</f>
        <v>50</v>
      </c>
      <c r="I28" s="55">
        <f>+'Income Statement'!I33</f>
        <v>50</v>
      </c>
      <c r="J28" s="55">
        <f>+'Income Statement'!J33</f>
        <v>50</v>
      </c>
      <c r="K28" s="55">
        <f>+'Income Statement'!K33</f>
        <v>50</v>
      </c>
      <c r="L28" s="55">
        <f>+'Income Statement'!L33</f>
        <v>50</v>
      </c>
      <c r="M28" s="55">
        <f>+'Income Statement'!M33</f>
        <v>50</v>
      </c>
      <c r="N28" s="55">
        <f>+'Income Statement'!N33</f>
        <v>50</v>
      </c>
      <c r="O28" s="55">
        <f>+'Income Statement'!O33</f>
        <v>600</v>
      </c>
    </row>
    <row r="29" spans="2:15" ht="16.5">
      <c r="B29" s="98" t="s">
        <v>52</v>
      </c>
      <c r="C29" s="105">
        <f>+'Income Statement'!C34</f>
        <v>20</v>
      </c>
      <c r="D29" s="105">
        <f>+'Income Statement'!D34</f>
        <v>20</v>
      </c>
      <c r="E29" s="105">
        <f>+'Income Statement'!E34</f>
        <v>20</v>
      </c>
      <c r="F29" s="105">
        <f>+'Income Statement'!F34</f>
        <v>20</v>
      </c>
      <c r="G29" s="105">
        <f>+'Income Statement'!G34</f>
        <v>20</v>
      </c>
      <c r="H29" s="105">
        <f>+'Income Statement'!H34</f>
        <v>20</v>
      </c>
      <c r="I29" s="105">
        <f>+'Income Statement'!I34</f>
        <v>20</v>
      </c>
      <c r="J29" s="105">
        <f>+'Income Statement'!J34</f>
        <v>20</v>
      </c>
      <c r="K29" s="105">
        <f>+'Income Statement'!K34</f>
        <v>20</v>
      </c>
      <c r="L29" s="105">
        <f>+'Income Statement'!L34</f>
        <v>20</v>
      </c>
      <c r="M29" s="105">
        <f>+'Income Statement'!M34</f>
        <v>20</v>
      </c>
      <c r="N29" s="105">
        <f>+'Income Statement'!N34</f>
        <v>20</v>
      </c>
      <c r="O29" s="105">
        <f>+'Income Statement'!O34</f>
        <v>240</v>
      </c>
    </row>
    <row r="30" spans="2:15" ht="16.5">
      <c r="B30" s="58" t="s">
        <v>6</v>
      </c>
      <c r="C30" s="55">
        <f>+'Income Statement'!C35</f>
        <v>40</v>
      </c>
      <c r="D30" s="55">
        <f>+'Income Statement'!D35</f>
        <v>40</v>
      </c>
      <c r="E30" s="55">
        <f>+'Income Statement'!E35</f>
        <v>40</v>
      </c>
      <c r="F30" s="55">
        <f>+'Income Statement'!F35</f>
        <v>40</v>
      </c>
      <c r="G30" s="55">
        <f>+'Income Statement'!G35</f>
        <v>40</v>
      </c>
      <c r="H30" s="55">
        <f>+'Income Statement'!H35</f>
        <v>40</v>
      </c>
      <c r="I30" s="55">
        <f>+'Income Statement'!I35</f>
        <v>40</v>
      </c>
      <c r="J30" s="55">
        <f>+'Income Statement'!J35</f>
        <v>40</v>
      </c>
      <c r="K30" s="55">
        <f>+'Income Statement'!K35</f>
        <v>40</v>
      </c>
      <c r="L30" s="55">
        <f>+'Income Statement'!L35</f>
        <v>40</v>
      </c>
      <c r="M30" s="55">
        <f>+'Income Statement'!M35</f>
        <v>40</v>
      </c>
      <c r="N30" s="55">
        <f>+'Income Statement'!N35</f>
        <v>40</v>
      </c>
      <c r="O30" s="55">
        <f>+'Income Statement'!O35</f>
        <v>480</v>
      </c>
    </row>
    <row r="31" spans="2:15" ht="16.5">
      <c r="B31" s="98" t="s">
        <v>40</v>
      </c>
      <c r="C31" s="105">
        <f>+'Income Statement'!C36</f>
        <v>50</v>
      </c>
      <c r="D31" s="105">
        <f>+'Income Statement'!D36</f>
        <v>50</v>
      </c>
      <c r="E31" s="105">
        <f>+'Income Statement'!E36</f>
        <v>50</v>
      </c>
      <c r="F31" s="105">
        <f>+'Income Statement'!F36</f>
        <v>50</v>
      </c>
      <c r="G31" s="105">
        <f>+'Income Statement'!G36</f>
        <v>50</v>
      </c>
      <c r="H31" s="105">
        <f>+'Income Statement'!H36</f>
        <v>50</v>
      </c>
      <c r="I31" s="105">
        <f>+'Income Statement'!I36</f>
        <v>50</v>
      </c>
      <c r="J31" s="105">
        <f>+'Income Statement'!J36</f>
        <v>50</v>
      </c>
      <c r="K31" s="105">
        <f>+'Income Statement'!K36</f>
        <v>50</v>
      </c>
      <c r="L31" s="105">
        <f>+'Income Statement'!L36</f>
        <v>50</v>
      </c>
      <c r="M31" s="105">
        <f>+'Income Statement'!M36</f>
        <v>50</v>
      </c>
      <c r="N31" s="105">
        <f>+'Income Statement'!N36</f>
        <v>50</v>
      </c>
      <c r="O31" s="105">
        <f>+'Income Statement'!O36</f>
        <v>600</v>
      </c>
    </row>
    <row r="32" spans="2:15" ht="16.5">
      <c r="B32" s="58" t="s">
        <v>50</v>
      </c>
      <c r="C32" s="55">
        <f>+'Income Statement'!C37</f>
        <v>30</v>
      </c>
      <c r="D32" s="55">
        <f>+'Income Statement'!D37</f>
        <v>30</v>
      </c>
      <c r="E32" s="55">
        <f>+'Income Statement'!E37</f>
        <v>30</v>
      </c>
      <c r="F32" s="55">
        <f>+'Income Statement'!F37</f>
        <v>30</v>
      </c>
      <c r="G32" s="55">
        <f>+'Income Statement'!G37</f>
        <v>30</v>
      </c>
      <c r="H32" s="55">
        <f>+'Income Statement'!H37</f>
        <v>30</v>
      </c>
      <c r="I32" s="55">
        <f>+'Income Statement'!I37</f>
        <v>30</v>
      </c>
      <c r="J32" s="55">
        <f>+'Income Statement'!J37</f>
        <v>30</v>
      </c>
      <c r="K32" s="55">
        <f>+'Income Statement'!K37</f>
        <v>30</v>
      </c>
      <c r="L32" s="55">
        <f>+'Income Statement'!L37</f>
        <v>30</v>
      </c>
      <c r="M32" s="55">
        <f>+'Income Statement'!M37</f>
        <v>30</v>
      </c>
      <c r="N32" s="55">
        <f>+'Income Statement'!N37</f>
        <v>30</v>
      </c>
      <c r="O32" s="55">
        <f>+'Income Statement'!O37</f>
        <v>360</v>
      </c>
    </row>
    <row r="33" spans="2:15" ht="16.5">
      <c r="B33" s="98" t="s">
        <v>41</v>
      </c>
      <c r="C33" s="105">
        <f>+'Income Statement'!C38</f>
        <v>30</v>
      </c>
      <c r="D33" s="105">
        <f>+'Income Statement'!D38</f>
        <v>30</v>
      </c>
      <c r="E33" s="105">
        <f>+'Income Statement'!E38</f>
        <v>30</v>
      </c>
      <c r="F33" s="105">
        <f>+'Income Statement'!F38</f>
        <v>30</v>
      </c>
      <c r="G33" s="105">
        <f>+'Income Statement'!G38</f>
        <v>30</v>
      </c>
      <c r="H33" s="105">
        <f>+'Income Statement'!H38</f>
        <v>30</v>
      </c>
      <c r="I33" s="105">
        <f>+'Income Statement'!I38</f>
        <v>30</v>
      </c>
      <c r="J33" s="105">
        <f>+'Income Statement'!J38</f>
        <v>30</v>
      </c>
      <c r="K33" s="105">
        <f>+'Income Statement'!K38</f>
        <v>30</v>
      </c>
      <c r="L33" s="105">
        <f>+'Income Statement'!L38</f>
        <v>30</v>
      </c>
      <c r="M33" s="105">
        <f>+'Income Statement'!M38</f>
        <v>30</v>
      </c>
      <c r="N33" s="105">
        <f>+'Income Statement'!N38</f>
        <v>30</v>
      </c>
      <c r="O33" s="105">
        <f>+'Income Statement'!O38</f>
        <v>360</v>
      </c>
    </row>
    <row r="34" spans="2:15" ht="16.5">
      <c r="B34" s="58" t="s">
        <v>42</v>
      </c>
      <c r="C34" s="55">
        <f>+'Income Statement'!C39</f>
        <v>0</v>
      </c>
      <c r="D34" s="55">
        <f>+'Income Statement'!D39</f>
        <v>0</v>
      </c>
      <c r="E34" s="55">
        <f>+'Income Statement'!E39</f>
        <v>300</v>
      </c>
      <c r="F34" s="55">
        <f>+'Income Statement'!F39</f>
        <v>0</v>
      </c>
      <c r="G34" s="55">
        <f>+'Income Statement'!G39</f>
        <v>0</v>
      </c>
      <c r="H34" s="55">
        <f>+'Income Statement'!H39</f>
        <v>300</v>
      </c>
      <c r="I34" s="55">
        <f>+'Income Statement'!I39</f>
        <v>0</v>
      </c>
      <c r="J34" s="55">
        <f>+'Income Statement'!J39</f>
        <v>0</v>
      </c>
      <c r="K34" s="55">
        <f>+'Income Statement'!K39</f>
        <v>300</v>
      </c>
      <c r="L34" s="55">
        <f>+'Income Statement'!L39</f>
        <v>0</v>
      </c>
      <c r="M34" s="55">
        <f>+'Income Statement'!M39</f>
        <v>0</v>
      </c>
      <c r="N34" s="55">
        <f>+'Income Statement'!N39</f>
        <v>300</v>
      </c>
      <c r="O34" s="55">
        <f>+'Income Statement'!O39</f>
        <v>1200</v>
      </c>
    </row>
    <row r="35" spans="2:15" ht="16.5">
      <c r="B35" s="98" t="s">
        <v>55</v>
      </c>
      <c r="C35" s="105">
        <f>+'Income Statement'!C40</f>
        <v>75</v>
      </c>
      <c r="D35" s="105">
        <f>+'Income Statement'!D40</f>
        <v>75</v>
      </c>
      <c r="E35" s="105">
        <f>+'Income Statement'!E40</f>
        <v>75</v>
      </c>
      <c r="F35" s="105">
        <f>+'Income Statement'!F40</f>
        <v>75</v>
      </c>
      <c r="G35" s="105">
        <f>+'Income Statement'!G40</f>
        <v>75</v>
      </c>
      <c r="H35" s="105">
        <f>+'Income Statement'!H40</f>
        <v>75</v>
      </c>
      <c r="I35" s="105">
        <f>+'Income Statement'!I40</f>
        <v>75</v>
      </c>
      <c r="J35" s="105">
        <f>+'Income Statement'!J40</f>
        <v>75</v>
      </c>
      <c r="K35" s="105">
        <f>+'Income Statement'!K40</f>
        <v>75</v>
      </c>
      <c r="L35" s="105">
        <f>+'Income Statement'!L40</f>
        <v>75</v>
      </c>
      <c r="M35" s="105">
        <f>+'Income Statement'!M40</f>
        <v>75</v>
      </c>
      <c r="N35" s="105">
        <f>+'Income Statement'!N40</f>
        <v>75</v>
      </c>
      <c r="O35" s="105">
        <f>+'Income Statement'!O40</f>
        <v>900</v>
      </c>
    </row>
    <row r="36" spans="2:15" ht="16.5">
      <c r="B36" s="69" t="s">
        <v>85</v>
      </c>
      <c r="C36" s="88">
        <v>300</v>
      </c>
      <c r="D36" s="88">
        <f aca="true" t="shared" si="5" ref="D36:J36">+C36</f>
        <v>300</v>
      </c>
      <c r="E36" s="88">
        <f t="shared" si="5"/>
        <v>300</v>
      </c>
      <c r="F36" s="88">
        <f t="shared" si="5"/>
        <v>300</v>
      </c>
      <c r="G36" s="88">
        <f t="shared" si="5"/>
        <v>300</v>
      </c>
      <c r="H36" s="88">
        <f t="shared" si="5"/>
        <v>300</v>
      </c>
      <c r="I36" s="88">
        <f t="shared" si="5"/>
        <v>300</v>
      </c>
      <c r="J36" s="88">
        <f t="shared" si="5"/>
        <v>300</v>
      </c>
      <c r="K36" s="88">
        <f aca="true" t="shared" si="6" ref="K36:N36">+J36</f>
        <v>300</v>
      </c>
      <c r="L36" s="88">
        <f t="shared" si="6"/>
        <v>300</v>
      </c>
      <c r="M36" s="88">
        <f t="shared" si="6"/>
        <v>300</v>
      </c>
      <c r="N36" s="88">
        <f t="shared" si="6"/>
        <v>300</v>
      </c>
      <c r="O36" s="88">
        <f>SUM(C36:N36)</f>
        <v>3600</v>
      </c>
    </row>
    <row r="37" spans="2:15" ht="16.5">
      <c r="B37" s="125" t="s">
        <v>81</v>
      </c>
      <c r="C37" s="130">
        <f>'Income Statement'!C41</f>
        <v>50</v>
      </c>
      <c r="D37" s="130">
        <f>'Income Statement'!D41</f>
        <v>50</v>
      </c>
      <c r="E37" s="130">
        <f>'Income Statement'!E41</f>
        <v>50</v>
      </c>
      <c r="F37" s="130">
        <f>'Income Statement'!F41</f>
        <v>50</v>
      </c>
      <c r="G37" s="130">
        <f>'Income Statement'!G41</f>
        <v>50</v>
      </c>
      <c r="H37" s="130">
        <f>'Income Statement'!H41</f>
        <v>50</v>
      </c>
      <c r="I37" s="130">
        <f>'Income Statement'!I41</f>
        <v>50</v>
      </c>
      <c r="J37" s="130">
        <f>'Income Statement'!J41</f>
        <v>50</v>
      </c>
      <c r="K37" s="130">
        <f>'Income Statement'!K41</f>
        <v>50</v>
      </c>
      <c r="L37" s="130">
        <f>'Income Statement'!L41</f>
        <v>50</v>
      </c>
      <c r="M37" s="130">
        <f>'Income Statement'!M41</f>
        <v>50</v>
      </c>
      <c r="N37" s="130">
        <f>'Income Statement'!N41</f>
        <v>50</v>
      </c>
      <c r="O37" s="131">
        <f>SUM(C37:N37)</f>
        <v>600</v>
      </c>
    </row>
    <row r="38" spans="2:17" ht="17">
      <c r="B38" s="58" t="s">
        <v>106</v>
      </c>
      <c r="C38" s="89">
        <v>0</v>
      </c>
      <c r="D38" s="89">
        <v>0</v>
      </c>
      <c r="E38" s="89">
        <v>1500</v>
      </c>
      <c r="F38" s="89">
        <v>0</v>
      </c>
      <c r="G38" s="89">
        <v>0</v>
      </c>
      <c r="H38" s="89">
        <v>1500</v>
      </c>
      <c r="I38" s="89">
        <v>0</v>
      </c>
      <c r="J38" s="89">
        <v>0</v>
      </c>
      <c r="K38" s="89">
        <v>1500</v>
      </c>
      <c r="L38" s="89">
        <v>0</v>
      </c>
      <c r="M38" s="89">
        <v>0</v>
      </c>
      <c r="N38" s="89">
        <v>1500</v>
      </c>
      <c r="O38" s="136">
        <f>SUM(C38:N38)</f>
        <v>6000</v>
      </c>
      <c r="P38" s="90"/>
      <c r="Q38" s="90"/>
    </row>
    <row r="39" spans="2:17" ht="17">
      <c r="B39" s="125" t="s">
        <v>77</v>
      </c>
      <c r="C39" s="132">
        <f>+'Income Statement'!C18</f>
        <v>0</v>
      </c>
      <c r="D39" s="132">
        <f>+'Income Statement'!D18</f>
        <v>0</v>
      </c>
      <c r="E39" s="132">
        <f>+'Income Statement'!E18</f>
        <v>0</v>
      </c>
      <c r="F39" s="132">
        <f>+'Income Statement'!F18</f>
        <v>0</v>
      </c>
      <c r="G39" s="132">
        <f>+'Income Statement'!G18</f>
        <v>0</v>
      </c>
      <c r="H39" s="132">
        <f>+'Income Statement'!H18</f>
        <v>2000</v>
      </c>
      <c r="I39" s="132">
        <f>+'Income Statement'!I18</f>
        <v>0</v>
      </c>
      <c r="J39" s="132">
        <f>+'Income Statement'!J18</f>
        <v>0</v>
      </c>
      <c r="K39" s="132">
        <f>+'Income Statement'!K18</f>
        <v>0</v>
      </c>
      <c r="L39" s="132">
        <f>+'Income Statement'!L18</f>
        <v>2000</v>
      </c>
      <c r="M39" s="132">
        <f>+'Income Statement'!M18</f>
        <v>0</v>
      </c>
      <c r="N39" s="132">
        <f>+'Income Statement'!N18</f>
        <v>0</v>
      </c>
      <c r="O39" s="132">
        <f>+'Income Statement'!O18</f>
        <v>4000</v>
      </c>
      <c r="P39" s="90"/>
      <c r="Q39" s="90"/>
    </row>
    <row r="40" spans="2:17" ht="16.5">
      <c r="B40" s="74" t="s">
        <v>89</v>
      </c>
      <c r="C40" s="91">
        <f aca="true" t="shared" si="7" ref="C40:O40">SUM(C21:C39)</f>
        <v>4395</v>
      </c>
      <c r="D40" s="91">
        <f t="shared" si="7"/>
        <v>4195</v>
      </c>
      <c r="E40" s="91">
        <f t="shared" si="7"/>
        <v>5995</v>
      </c>
      <c r="F40" s="91">
        <f t="shared" si="7"/>
        <v>4395</v>
      </c>
      <c r="G40" s="91">
        <f t="shared" si="7"/>
        <v>4195</v>
      </c>
      <c r="H40" s="91">
        <f t="shared" si="7"/>
        <v>7995</v>
      </c>
      <c r="I40" s="91">
        <f t="shared" si="7"/>
        <v>4395</v>
      </c>
      <c r="J40" s="91">
        <f t="shared" si="7"/>
        <v>4195</v>
      </c>
      <c r="K40" s="91">
        <f t="shared" si="7"/>
        <v>5995</v>
      </c>
      <c r="L40" s="91">
        <f t="shared" si="7"/>
        <v>6395</v>
      </c>
      <c r="M40" s="91">
        <f t="shared" si="7"/>
        <v>4195</v>
      </c>
      <c r="N40" s="91">
        <f t="shared" si="7"/>
        <v>5995</v>
      </c>
      <c r="O40" s="91">
        <f t="shared" si="7"/>
        <v>63540</v>
      </c>
      <c r="P40" s="29"/>
      <c r="Q40" s="29"/>
    </row>
    <row r="41" spans="2:17" ht="16.5">
      <c r="B41" s="2"/>
      <c r="C41" s="1"/>
      <c r="D41" s="29"/>
      <c r="E41" s="29"/>
      <c r="F41" s="29"/>
      <c r="G41" s="29"/>
      <c r="H41" s="29"/>
      <c r="I41" s="29"/>
      <c r="J41" s="29"/>
      <c r="K41" s="29"/>
      <c r="L41" s="29"/>
      <c r="M41" s="29"/>
      <c r="N41" s="29"/>
      <c r="O41" s="29"/>
      <c r="P41" s="29"/>
      <c r="Q41" s="29"/>
    </row>
    <row r="42" spans="2:17" ht="16.5">
      <c r="B42" s="2"/>
      <c r="C42" s="1"/>
      <c r="D42" s="29"/>
      <c r="E42" s="29"/>
      <c r="F42" s="29"/>
      <c r="G42" s="29"/>
      <c r="H42" s="29"/>
      <c r="I42" s="29"/>
      <c r="J42" s="29"/>
      <c r="K42" s="29"/>
      <c r="L42" s="29"/>
      <c r="M42" s="29"/>
      <c r="N42" s="29"/>
      <c r="O42" s="29"/>
      <c r="P42" s="29"/>
      <c r="Q42" s="29"/>
    </row>
    <row r="43" spans="2:17" ht="16.5">
      <c r="B43" s="2"/>
      <c r="C43" s="1"/>
      <c r="D43" s="29"/>
      <c r="E43" s="29"/>
      <c r="F43" s="29"/>
      <c r="G43" s="29"/>
      <c r="H43" s="29"/>
      <c r="I43" s="29"/>
      <c r="J43" s="29"/>
      <c r="K43" s="29"/>
      <c r="L43" s="29"/>
      <c r="M43" s="29"/>
      <c r="N43" s="29"/>
      <c r="O43" s="29"/>
      <c r="P43" s="29"/>
      <c r="Q43" s="29"/>
    </row>
  </sheetData>
  <mergeCells count="2">
    <mergeCell ref="B2:O2"/>
    <mergeCell ref="M13:N13"/>
  </mergeCells>
  <conditionalFormatting sqref="P40:P43 C7:N7">
    <cfRule type="cellIs" priority="2" dxfId="2" operator="lessThan">
      <formula>0</formula>
    </cfRule>
  </conditionalFormatting>
  <printOptions/>
  <pageMargins left="0" right="0" top="0" bottom="0" header="0.51" footer="0.51"/>
  <pageSetup fitToHeight="1" fitToWidth="1"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workbookViewId="0" topLeftCell="A1">
      <selection activeCell="F16" sqref="F16"/>
    </sheetView>
  </sheetViews>
  <sheetFormatPr defaultColWidth="11.5546875" defaultRowHeight="16.5"/>
  <cols>
    <col min="1" max="1" width="4.10546875" style="0" customWidth="1"/>
    <col min="2" max="2" width="38.5546875" style="0" customWidth="1"/>
    <col min="3" max="3" width="16.5546875" style="0" bestFit="1" customWidth="1"/>
    <col min="6" max="6" width="13.88671875" style="0" customWidth="1"/>
  </cols>
  <sheetData>
    <row r="1" spans="2:3" s="133" customFormat="1" ht="27" thickBot="1">
      <c r="B1" s="43" t="s">
        <v>107</v>
      </c>
      <c r="C1" s="21"/>
    </row>
    <row r="2" spans="2:3" s="133" customFormat="1" ht="16.5">
      <c r="B2" s="139" t="s">
        <v>120</v>
      </c>
      <c r="C2" s="139"/>
    </row>
    <row r="3" spans="2:3" s="133" customFormat="1" ht="16.5">
      <c r="B3" s="15"/>
      <c r="C3" s="15"/>
    </row>
    <row r="4" spans="2:3" s="133" customFormat="1" ht="16.5">
      <c r="B4" s="19"/>
      <c r="C4" s="15"/>
    </row>
    <row r="5" spans="2:3" ht="16.5">
      <c r="B5" s="134"/>
      <c r="C5" s="9"/>
    </row>
    <row r="6" spans="2:3" ht="16" thickBot="1">
      <c r="B6" s="25"/>
      <c r="C6" s="40">
        <v>2015</v>
      </c>
    </row>
    <row r="7" spans="2:3" ht="16" thickTop="1">
      <c r="B7" s="10"/>
      <c r="C7" s="135"/>
    </row>
    <row r="8" spans="2:3" ht="17">
      <c r="B8" s="45" t="s">
        <v>68</v>
      </c>
      <c r="C8" s="44"/>
    </row>
    <row r="9" spans="2:3" s="37" customFormat="1" ht="17">
      <c r="B9" s="44"/>
      <c r="C9" s="62"/>
    </row>
    <row r="10" spans="2:3" s="37" customFormat="1" ht="18" thickBot="1">
      <c r="B10" s="13" t="s">
        <v>70</v>
      </c>
      <c r="C10" s="13"/>
    </row>
    <row r="11" spans="2:3" ht="16.5">
      <c r="B11" s="57" t="s">
        <v>69</v>
      </c>
      <c r="C11" s="59">
        <f>'Cash Flow Statement'!$O$12</f>
        <v>5060</v>
      </c>
    </row>
    <row r="12" spans="2:3" ht="16.5">
      <c r="B12" s="57" t="s">
        <v>44</v>
      </c>
      <c r="C12" s="72">
        <f>'Income Statement'!$O$20</f>
        <v>1600</v>
      </c>
    </row>
    <row r="13" spans="2:3" ht="16.5">
      <c r="B13" s="112" t="s">
        <v>90</v>
      </c>
      <c r="C13" s="71">
        <f>SUM(C11:C12)</f>
        <v>6660</v>
      </c>
    </row>
    <row r="14" spans="2:3" ht="16.5">
      <c r="B14" s="41"/>
      <c r="C14" s="61"/>
    </row>
    <row r="15" spans="2:3" ht="16.5">
      <c r="B15" s="41"/>
      <c r="C15" s="61"/>
    </row>
    <row r="16" spans="2:3" ht="18" thickBot="1">
      <c r="B16" s="13" t="s">
        <v>103</v>
      </c>
      <c r="C16" s="111"/>
    </row>
    <row r="17" spans="2:3" ht="16.5">
      <c r="B17" s="57" t="s">
        <v>101</v>
      </c>
      <c r="C17" s="137">
        <v>0</v>
      </c>
    </row>
    <row r="18" spans="2:3" ht="16.5">
      <c r="B18" s="57" t="s">
        <v>102</v>
      </c>
      <c r="C18" s="137">
        <v>0</v>
      </c>
    </row>
    <row r="19" spans="2:3" ht="16.5">
      <c r="B19" s="57" t="s">
        <v>125</v>
      </c>
      <c r="C19" s="137">
        <f>+'[1]CASH 2015'!G39-'[1]INCOME 2015'!O43</f>
        <v>870</v>
      </c>
    </row>
    <row r="20" spans="2:3" ht="16.5">
      <c r="B20" s="113" t="s">
        <v>105</v>
      </c>
      <c r="C20" s="114">
        <f>SUM(C17:C19)</f>
        <v>870</v>
      </c>
    </row>
    <row r="21" spans="2:3" ht="16.5">
      <c r="B21" s="42"/>
      <c r="C21" s="70"/>
    </row>
    <row r="22" spans="2:3" ht="16" thickBot="1">
      <c r="B22" s="115" t="s">
        <v>95</v>
      </c>
      <c r="C22" s="116">
        <f>+C13+C20</f>
        <v>7530</v>
      </c>
    </row>
    <row r="23" spans="2:3" ht="16" thickTop="1">
      <c r="B23" s="64"/>
      <c r="C23" s="117"/>
    </row>
    <row r="24" spans="2:3" ht="16.5">
      <c r="B24" s="64"/>
      <c r="C24" s="117"/>
    </row>
    <row r="25" spans="2:3" ht="17">
      <c r="B25" s="45" t="s">
        <v>71</v>
      </c>
      <c r="C25" s="63"/>
    </row>
    <row r="26" spans="2:3" s="37" customFormat="1" ht="16.5" customHeight="1">
      <c r="B26" s="44"/>
      <c r="C26" s="63"/>
    </row>
    <row r="27" spans="2:3" s="37" customFormat="1" ht="19.5" customHeight="1" thickBot="1">
      <c r="B27" s="13" t="s">
        <v>72</v>
      </c>
      <c r="C27" s="13"/>
    </row>
    <row r="28" spans="2:3" ht="16.5">
      <c r="B28" s="57" t="s">
        <v>96</v>
      </c>
      <c r="C28" s="137">
        <f>'Cash Flow Statement'!$O$38</f>
        <v>6000</v>
      </c>
    </row>
    <row r="29" spans="2:3" ht="16.5">
      <c r="B29" s="57" t="s">
        <v>104</v>
      </c>
      <c r="C29" s="137">
        <f>'Cash Flow Statement'!$O$36</f>
        <v>3600</v>
      </c>
    </row>
    <row r="30" spans="2:3" ht="16.5">
      <c r="B30" s="113" t="s">
        <v>97</v>
      </c>
      <c r="C30" s="114">
        <f>SUM(C28:C29)</f>
        <v>9600</v>
      </c>
    </row>
    <row r="31" spans="2:3" ht="16.5">
      <c r="B31" s="42"/>
      <c r="C31" s="72"/>
    </row>
    <row r="32" spans="2:3" ht="16.5">
      <c r="B32" s="57"/>
      <c r="C32" s="72"/>
    </row>
    <row r="33" spans="2:3" ht="16.5">
      <c r="B33" s="57" t="s">
        <v>84</v>
      </c>
      <c r="C33" s="137">
        <v>10000</v>
      </c>
    </row>
    <row r="34" spans="2:3" ht="16.5">
      <c r="B34" s="57" t="s">
        <v>100</v>
      </c>
      <c r="C34" s="70">
        <f>+'[1]CASH 2015'!O16</f>
        <v>4000</v>
      </c>
    </row>
    <row r="35" spans="2:3" ht="16.5">
      <c r="B35" s="113" t="s">
        <v>99</v>
      </c>
      <c r="C35" s="114">
        <f>SUM(C33:C34)</f>
        <v>14000</v>
      </c>
    </row>
    <row r="36" spans="2:3" ht="16.5">
      <c r="B36" s="57"/>
      <c r="C36" s="72"/>
    </row>
    <row r="37" spans="2:3" ht="16.5">
      <c r="B37" s="74" t="s">
        <v>73</v>
      </c>
      <c r="C37" s="120">
        <f>+C35+C30</f>
        <v>23600</v>
      </c>
    </row>
    <row r="38" spans="2:3" ht="16.5">
      <c r="B38" s="64"/>
      <c r="C38" s="72"/>
    </row>
    <row r="39" spans="2:3" ht="18" thickBot="1">
      <c r="B39" s="118" t="s">
        <v>74</v>
      </c>
      <c r="C39" s="119"/>
    </row>
    <row r="40" spans="2:3" ht="16.5">
      <c r="B40" s="34"/>
      <c r="C40" s="65"/>
    </row>
    <row r="41" spans="2:3" ht="16.5">
      <c r="B41" s="41" t="s">
        <v>76</v>
      </c>
      <c r="C41" s="60">
        <f>+C22-C37</f>
        <v>-16070</v>
      </c>
    </row>
    <row r="42" spans="2:3" ht="16.5">
      <c r="B42" s="99" t="s">
        <v>75</v>
      </c>
      <c r="C42" s="73">
        <f>+C41</f>
        <v>-16070</v>
      </c>
    </row>
    <row r="43" spans="2:3" ht="16.5">
      <c r="B43" s="58"/>
      <c r="C43" s="66"/>
    </row>
    <row r="44" spans="2:6" ht="16" thickBot="1">
      <c r="B44" s="121" t="s">
        <v>98</v>
      </c>
      <c r="C44" s="122">
        <f>+C42+C37</f>
        <v>7530</v>
      </c>
      <c r="E44" s="47"/>
      <c r="F44" s="47"/>
    </row>
    <row r="45" spans="3:6" ht="16" thickTop="1">
      <c r="C45" s="72"/>
      <c r="E45" s="47"/>
      <c r="F45" s="47"/>
    </row>
    <row r="46" ht="16.5">
      <c r="C46" s="37"/>
    </row>
  </sheetData>
  <mergeCells count="1">
    <mergeCell ref="B2:C2"/>
  </mergeCells>
  <conditionalFormatting sqref="C7">
    <cfRule type="cellIs" priority="1" dxfId="2" operator="lessThan">
      <formula>0</formula>
    </cfRule>
  </conditionalFormatting>
  <printOptions/>
  <pageMargins left="0.75" right="0.75" top="1" bottom="1" header="0.5" footer="0.5"/>
  <pageSetup orientation="portrait" paperSize="9"/>
  <colBreaks count="1" manualBreakCount="1">
    <brk id="3" max="16383"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Heather</cp:lastModifiedBy>
  <cp:lastPrinted>2015-04-17T15:08:10Z</cp:lastPrinted>
  <dcterms:created xsi:type="dcterms:W3CDTF">2010-04-05T15:18:52Z</dcterms:created>
  <dcterms:modified xsi:type="dcterms:W3CDTF">2015-05-07T18:47:49Z</dcterms:modified>
  <cp:category/>
  <cp:version/>
  <cp:contentType/>
  <cp:contentStatus/>
</cp:coreProperties>
</file>